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webextensions/webextension1.xml" ContentType="application/vnd.ms-office.webextension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ebextensions/taskpanes.xml" ContentType="application/vnd.ms-office.webextensiontaskpan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11/relationships/webextensiontaskpanes" Target="xl/webextensions/taskpanes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20" yWindow="-120" windowWidth="20730" windowHeight="11760"/>
  </bookViews>
  <sheets>
    <sheet name="Sheet1" sheetId="1" r:id="rId1"/>
    <sheet name="Sheet2" sheetId="2" r:id="rId2"/>
  </sheets>
  <definedNames>
    <definedName name="_xlnm.Print_Area" localSheetId="0">Sheet1!$A$1:$N$139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9" i="1"/>
  <c r="G110" s="1"/>
  <c r="G72"/>
  <c r="G73" s="1"/>
  <c r="G74" s="1"/>
  <c r="G51"/>
  <c r="G52" s="1"/>
  <c r="G53" s="1"/>
  <c r="G54" s="1"/>
  <c r="G27"/>
  <c r="G28" s="1"/>
  <c r="G29" s="1"/>
  <c r="G30" s="1"/>
  <c r="G9"/>
  <c r="G10" s="1"/>
  <c r="G11" s="1"/>
  <c r="A139"/>
  <c r="C139" s="1"/>
  <c r="A136"/>
  <c r="C136" s="1"/>
  <c r="I136" s="1"/>
  <c r="A135"/>
  <c r="C135" s="1"/>
  <c r="A134"/>
  <c r="C134" s="1"/>
  <c r="A133"/>
  <c r="C133" s="1"/>
  <c r="E133" s="1"/>
  <c r="A132"/>
  <c r="C132" s="1"/>
  <c r="A130"/>
  <c r="C130" s="1"/>
  <c r="I130" s="1"/>
  <c r="A124"/>
  <c r="C124" s="1"/>
  <c r="I124" s="1"/>
  <c r="F123"/>
  <c r="F122"/>
  <c r="F121"/>
  <c r="A121"/>
  <c r="C121" s="1"/>
  <c r="E121" s="1"/>
  <c r="A119"/>
  <c r="C119" s="1"/>
  <c r="I119" s="1"/>
  <c r="F118"/>
  <c r="F117"/>
  <c r="F116"/>
  <c r="A116"/>
  <c r="C116" s="1"/>
  <c r="E116" s="1"/>
  <c r="A115"/>
  <c r="C115" s="1"/>
  <c r="E115" s="1"/>
  <c r="F114"/>
  <c r="F113"/>
  <c r="A113"/>
  <c r="C113" s="1"/>
  <c r="E113" s="1"/>
  <c r="F112"/>
  <c r="F111"/>
  <c r="A111"/>
  <c r="C111" s="1"/>
  <c r="E111" s="1"/>
  <c r="C109"/>
  <c r="E109" s="1"/>
  <c r="A100"/>
  <c r="C100" s="1"/>
  <c r="A96"/>
  <c r="C96" s="1"/>
  <c r="I96" s="1"/>
  <c r="A95"/>
  <c r="C95" s="1"/>
  <c r="A94"/>
  <c r="C94" s="1"/>
  <c r="A93"/>
  <c r="C93" s="1"/>
  <c r="I93" s="1"/>
  <c r="A92"/>
  <c r="C92" s="1"/>
  <c r="E92" s="1"/>
  <c r="A90"/>
  <c r="C90" s="1"/>
  <c r="I90" s="1"/>
  <c r="A85"/>
  <c r="C85" s="1"/>
  <c r="A82"/>
  <c r="C82" s="1"/>
  <c r="F81"/>
  <c r="F80"/>
  <c r="A80"/>
  <c r="C80" s="1"/>
  <c r="E80" s="1"/>
  <c r="F79"/>
  <c r="F78"/>
  <c r="A78"/>
  <c r="C78" s="1"/>
  <c r="E78" s="1"/>
  <c r="A77"/>
  <c r="C77" s="1"/>
  <c r="E77" s="1"/>
  <c r="F76"/>
  <c r="F75"/>
  <c r="A75"/>
  <c r="C75" s="1"/>
  <c r="E75" s="1"/>
  <c r="A74"/>
  <c r="C74" s="1"/>
  <c r="E74" s="1"/>
  <c r="C72"/>
  <c r="E72" s="1"/>
  <c r="A63"/>
  <c r="C63" s="1"/>
  <c r="I63" s="1"/>
  <c r="A61"/>
  <c r="C61" s="1"/>
  <c r="I61" s="1"/>
  <c r="A60"/>
  <c r="C60" s="1"/>
  <c r="A59"/>
  <c r="C59" s="1"/>
  <c r="E59" s="1"/>
  <c r="A58"/>
  <c r="C58" s="1"/>
  <c r="C57"/>
  <c r="F56"/>
  <c r="F55"/>
  <c r="A55"/>
  <c r="C55" s="1"/>
  <c r="A54"/>
  <c r="C54" s="1"/>
  <c r="E54" s="1"/>
  <c r="E51"/>
  <c r="C51"/>
  <c r="I51" s="1"/>
  <c r="A42"/>
  <c r="C42" s="1"/>
  <c r="A40"/>
  <c r="C40" s="1"/>
  <c r="I40" s="1"/>
  <c r="A39"/>
  <c r="C39" s="1"/>
  <c r="I39" s="1"/>
  <c r="A38"/>
  <c r="C38" s="1"/>
  <c r="A37"/>
  <c r="C37" s="1"/>
  <c r="A36"/>
  <c r="C36" s="1"/>
  <c r="A35"/>
  <c r="C35" s="1"/>
  <c r="E35" s="1"/>
  <c r="A33"/>
  <c r="C33" s="1"/>
  <c r="F32"/>
  <c r="F31"/>
  <c r="A31"/>
  <c r="C31" s="1"/>
  <c r="A30"/>
  <c r="C30" s="1"/>
  <c r="E30" s="1"/>
  <c r="E27"/>
  <c r="C27"/>
  <c r="A19"/>
  <c r="C19" s="1"/>
  <c r="A17"/>
  <c r="C17" s="1"/>
  <c r="I17" s="1"/>
  <c r="A16"/>
  <c r="C16" s="1"/>
  <c r="A15"/>
  <c r="C15" s="1"/>
  <c r="A14"/>
  <c r="C14" s="1"/>
  <c r="E14" s="1"/>
  <c r="F13"/>
  <c r="F12"/>
  <c r="G12" s="1"/>
  <c r="A12"/>
  <c r="C12" s="1"/>
  <c r="A11"/>
  <c r="C11" s="1"/>
  <c r="C9"/>
  <c r="G111" l="1"/>
  <c r="G112" s="1"/>
  <c r="G113" s="1"/>
  <c r="G114" s="1"/>
  <c r="G115" s="1"/>
  <c r="G116" s="1"/>
  <c r="G117" s="1"/>
  <c r="G118" s="1"/>
  <c r="G119" s="1"/>
  <c r="G120" s="1"/>
  <c r="G121" s="1"/>
  <c r="G122" s="1"/>
  <c r="G123" s="1"/>
  <c r="G124" s="1"/>
  <c r="G125" s="1"/>
  <c r="G129" s="1"/>
  <c r="G130" s="1"/>
  <c r="G131" s="1"/>
  <c r="G132" s="1"/>
  <c r="G133" s="1"/>
  <c r="G134" s="1"/>
  <c r="G135" s="1"/>
  <c r="G136" s="1"/>
  <c r="G137" s="1"/>
  <c r="G138" s="1"/>
  <c r="G139" s="1"/>
  <c r="G13"/>
  <c r="G14" s="1"/>
  <c r="G15" s="1"/>
  <c r="G16" s="1"/>
  <c r="G17" s="1"/>
  <c r="G18" s="1"/>
  <c r="G19" s="1"/>
  <c r="G31"/>
  <c r="G32" s="1"/>
  <c r="G33" s="1"/>
  <c r="G34" s="1"/>
  <c r="G35" s="1"/>
  <c r="G36" s="1"/>
  <c r="G37" s="1"/>
  <c r="G38" s="1"/>
  <c r="G39" s="1"/>
  <c r="G40" s="1"/>
  <c r="G41" s="1"/>
  <c r="G42" s="1"/>
  <c r="G43" s="1"/>
  <c r="G75"/>
  <c r="G76" s="1"/>
  <c r="G77" s="1"/>
  <c r="G78" s="1"/>
  <c r="G79" s="1"/>
  <c r="G80" s="1"/>
  <c r="G81" s="1"/>
  <c r="G82" s="1"/>
  <c r="G83" s="1"/>
  <c r="G84" s="1"/>
  <c r="G85" s="1"/>
  <c r="G86" s="1"/>
  <c r="G90" s="1"/>
  <c r="G91" s="1"/>
  <c r="G92" s="1"/>
  <c r="G93" s="1"/>
  <c r="G94" s="1"/>
  <c r="G95" s="1"/>
  <c r="G96" s="1"/>
  <c r="G97" s="1"/>
  <c r="G98" s="1"/>
  <c r="G99" s="1"/>
  <c r="G100" s="1"/>
  <c r="G55"/>
  <c r="G56" s="1"/>
  <c r="G57" s="1"/>
  <c r="G58" s="1"/>
  <c r="G59" s="1"/>
  <c r="G60" s="1"/>
  <c r="G61" s="1"/>
  <c r="G62" s="1"/>
  <c r="G63" s="1"/>
  <c r="G64" s="1"/>
  <c r="E19"/>
  <c r="I19"/>
  <c r="I14"/>
  <c r="I59"/>
  <c r="I15"/>
  <c r="E15"/>
  <c r="I94"/>
  <c r="E94"/>
  <c r="I55"/>
  <c r="E55"/>
  <c r="E100"/>
  <c r="I100"/>
  <c r="I11"/>
  <c r="E11"/>
  <c r="I36"/>
  <c r="E36"/>
  <c r="I134"/>
  <c r="E134"/>
  <c r="E60"/>
  <c r="I60"/>
  <c r="I82"/>
  <c r="E82"/>
  <c r="I33"/>
  <c r="E33"/>
  <c r="E93"/>
  <c r="I42"/>
  <c r="E42"/>
  <c r="I95"/>
  <c r="E95"/>
  <c r="I16"/>
  <c r="E16"/>
  <c r="I85"/>
  <c r="E85"/>
  <c r="I12"/>
  <c r="E12"/>
  <c r="I132"/>
  <c r="E132"/>
  <c r="I133"/>
  <c r="I37"/>
  <c r="E37"/>
  <c r="I38"/>
  <c r="E38"/>
  <c r="I57"/>
  <c r="E57"/>
  <c r="I135"/>
  <c r="E135"/>
  <c r="E39"/>
  <c r="I58"/>
  <c r="E58"/>
  <c r="I92"/>
  <c r="I31"/>
  <c r="E31"/>
  <c r="I121"/>
  <c r="I139"/>
  <c r="E139"/>
</calcChain>
</file>

<file path=xl/sharedStrings.xml><?xml version="1.0" encoding="utf-8"?>
<sst xmlns="http://schemas.openxmlformats.org/spreadsheetml/2006/main" count="406" uniqueCount="130">
  <si>
    <t>Run (m)</t>
  </si>
  <si>
    <t>RQD (%)</t>
  </si>
  <si>
    <t>Lithology</t>
  </si>
  <si>
    <t>Colour</t>
  </si>
  <si>
    <t>Remarks</t>
  </si>
  <si>
    <t>To</t>
  </si>
  <si>
    <t>Broken</t>
  </si>
  <si>
    <t>Fractured</t>
  </si>
  <si>
    <t>Weathered</t>
  </si>
  <si>
    <t>Grey</t>
  </si>
  <si>
    <t>Pyrite stringers</t>
  </si>
  <si>
    <t>Light grey</t>
  </si>
  <si>
    <t>Greyish green</t>
  </si>
  <si>
    <t xml:space="preserve">Reddish green, fine grained, slightly ferruginous, glauconitic sandstone </t>
  </si>
  <si>
    <t>Reddish green</t>
  </si>
  <si>
    <t>Dark green</t>
  </si>
  <si>
    <t>Green</t>
  </si>
  <si>
    <t>Green to Dark green</t>
  </si>
  <si>
    <t>Glauconite</t>
  </si>
  <si>
    <t>Grey to greyish black compact calcareous shale</t>
  </si>
  <si>
    <t>Greenish grey</t>
  </si>
  <si>
    <t>Chocolate coloured, laminated, interbedded shale</t>
  </si>
  <si>
    <t>Chocolate brown</t>
  </si>
  <si>
    <t>Compact</t>
  </si>
  <si>
    <t>Brownish white</t>
  </si>
  <si>
    <t>Dark grey</t>
  </si>
  <si>
    <t>Glauconitic</t>
  </si>
  <si>
    <t>BOREHOLE No: MJHR-01</t>
  </si>
  <si>
    <t xml:space="preserve">Date of Commencement:  </t>
  </si>
  <si>
    <t>Northing (m)</t>
  </si>
  <si>
    <t xml:space="preserve">Date of Closure:  </t>
  </si>
  <si>
    <t>Easting (m)</t>
  </si>
  <si>
    <t>Recovered Thickness (m)</t>
  </si>
  <si>
    <t>Recovery %</t>
  </si>
  <si>
    <t>Extra- polated Thick. (m)</t>
  </si>
  <si>
    <t>RQD Thick- ness</t>
  </si>
  <si>
    <t>Structures/ Textures</t>
  </si>
  <si>
    <t>Mineralogy</t>
  </si>
  <si>
    <t>From</t>
  </si>
  <si>
    <t>Thick</t>
  </si>
  <si>
    <t>Soil (Clayey)</t>
  </si>
  <si>
    <t xml:space="preserve">Green to dark green colored, fine to medium grained, ferrugenous, glauconitic sandstone </t>
  </si>
  <si>
    <t>Green to dark green colored, fine to medium grained, ferrugenous, glauconitic sandstone with chert bands</t>
  </si>
  <si>
    <t>W.M.</t>
  </si>
  <si>
    <t>Green colored, fine to medium grained, ferrugenous, glauconitic sandstone with chert bands</t>
  </si>
  <si>
    <t>Fr @ 23°</t>
  </si>
  <si>
    <t>Greyish green colored, fine to medium grained, ferrugenous, glauconitic sandstone with minor chert pellets</t>
  </si>
  <si>
    <t>Micro cross beddings</t>
  </si>
  <si>
    <t>Grey colored compact calcareous shale</t>
  </si>
  <si>
    <t>Red and grey colored shale</t>
  </si>
  <si>
    <t xml:space="preserve">Red &amp; grey </t>
  </si>
  <si>
    <t>BOREHOLE No: MJHR-02</t>
  </si>
  <si>
    <t>Brownish white, medium grained sandstone fragments</t>
  </si>
  <si>
    <t>Red and green colored, interbedded, laminated shale</t>
  </si>
  <si>
    <t>Green &amp; Red</t>
  </si>
  <si>
    <t>Fine grained, cream colored, compact limestone</t>
  </si>
  <si>
    <t>Cream</t>
  </si>
  <si>
    <t>Highly broken/fractured</t>
  </si>
  <si>
    <t xml:space="preserve">Green colored, fine to medium grained, glauconitic sandstone </t>
  </si>
  <si>
    <t xml:space="preserve">Green to dark green colored, fine to medium grained, glauconitic sandstone </t>
  </si>
  <si>
    <t>Red and grey colored, interbedded shale</t>
  </si>
  <si>
    <t>Grey &amp; Red</t>
  </si>
  <si>
    <t>BOREHOLE No: MJHR-03</t>
  </si>
  <si>
    <t>Soil (Clay + sand)</t>
  </si>
  <si>
    <t>Fade yellow</t>
  </si>
  <si>
    <t>Chert band</t>
  </si>
  <si>
    <t>Green colored, fine to medium grained, glauconitic sandstone</t>
  </si>
  <si>
    <t xml:space="preserve">Cross bedding </t>
  </si>
  <si>
    <t>Green colored, fine to medium grained, glauconitic sandstone with minor chert pellets</t>
  </si>
  <si>
    <t>Flaser bedding present</t>
  </si>
  <si>
    <t xml:space="preserve">small scale cross bedding </t>
  </si>
  <si>
    <t xml:space="preserve">Greyish green colored, fine to medium grained, glauconitic sandstone with chert bands </t>
  </si>
  <si>
    <t>Greyish green colored, fine to medium grained, glauconitic sandstone with shale bands at bottom</t>
  </si>
  <si>
    <t>Red &amp; grey</t>
  </si>
  <si>
    <t>BOREHOLE No: MJHR-04</t>
  </si>
  <si>
    <t>Fine grained, cream colored, compact sandstone</t>
  </si>
  <si>
    <t>Creamish white</t>
  </si>
  <si>
    <t>loose</t>
  </si>
  <si>
    <t>Grey colored, interbedded shale</t>
  </si>
  <si>
    <t>Dark grey colored, interbedded shale</t>
  </si>
  <si>
    <t>Calcareous?</t>
  </si>
  <si>
    <t>Fine grained, light grey colored, compact limestone with pyrite stringers</t>
  </si>
  <si>
    <t>Fine grained, light grey colored, compact limestone with pyrite stringers and chert nodules at bottom</t>
  </si>
  <si>
    <t>Green colored, fine grained, glauconitic sandstone</t>
  </si>
  <si>
    <t>Cross bedded</t>
  </si>
  <si>
    <t>Green colored, fine grained, glauconitic sandstone with chert bands</t>
  </si>
  <si>
    <t>Dark green colored, fine grained, glauconitic sandstone</t>
  </si>
  <si>
    <t>Dark green colored, fine grained, glauconitic sandstone with chert bands</t>
  </si>
  <si>
    <t>Red &amp; Grey</t>
  </si>
  <si>
    <t>BOREHOLE No: MJHR-05</t>
  </si>
  <si>
    <t>Chacolate brown</t>
  </si>
  <si>
    <t xml:space="preserve">Chocolate coloured, laminated shale with interbeds of green shale </t>
  </si>
  <si>
    <t>Greenish grey colored, laminated shale</t>
  </si>
  <si>
    <t>Grey colored shale</t>
  </si>
  <si>
    <t>Fr @ 55° (Concoidal fracture) at 14.20m, V.Fr</t>
  </si>
  <si>
    <t>Dark grey colored shale</t>
  </si>
  <si>
    <t>Fine grained, light grey colored, compact limestone</t>
  </si>
  <si>
    <t>Reddish green, fine grained, slightly ferruginous, glauconitic sandstone with chert pellets</t>
  </si>
  <si>
    <t>Reddish green, fine grained, slightly ferruginous, glauconitic sandstone with chert bands</t>
  </si>
  <si>
    <t>Fr @ 25° at 25.40m (micro cross bedding)</t>
  </si>
  <si>
    <t>(cross bedding)</t>
  </si>
  <si>
    <t>Green colored, fine to medium grained, glauconitic sandstone with chert bands</t>
  </si>
  <si>
    <t>V.F @ 34.50</t>
  </si>
  <si>
    <t>Calcareous</t>
  </si>
  <si>
    <t>Reddish and grey</t>
  </si>
  <si>
    <t>2758861.904</t>
  </si>
  <si>
    <t>476174.536</t>
  </si>
  <si>
    <t>323.559</t>
  </si>
  <si>
    <t>Particulars of detailed litholog of the boreholes drilled by MECL in Jhari Block, Tehsil- Majhgawan, District-Satna, Madhya Pradesh</t>
  </si>
  <si>
    <t>27.06.2025</t>
  </si>
  <si>
    <t>30.06.2025</t>
  </si>
  <si>
    <t xml:space="preserve">Depth (m) : </t>
  </si>
  <si>
    <t>2758316.045</t>
  </si>
  <si>
    <t>475630.970</t>
  </si>
  <si>
    <t>334.870</t>
  </si>
  <si>
    <t>05.07.2025</t>
  </si>
  <si>
    <t>06.07.2025</t>
  </si>
  <si>
    <t>09.07.2025</t>
  </si>
  <si>
    <t>2759438.056</t>
  </si>
  <si>
    <t>475811.439</t>
  </si>
  <si>
    <t>356.324</t>
  </si>
  <si>
    <t>24.07.2025</t>
  </si>
  <si>
    <t>01.08.2025</t>
  </si>
  <si>
    <t>2759689.726</t>
  </si>
  <si>
    <t>474676.471</t>
  </si>
  <si>
    <t>366.071</t>
  </si>
  <si>
    <t>06.08.2025</t>
  </si>
  <si>
    <t>15.08.2025</t>
  </si>
  <si>
    <t>Floor Depth (m)</t>
  </si>
  <si>
    <t>R. L (m)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</si>
</sst>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Times New Roman"/>
      <family val="1"/>
    </font>
    <font>
      <sz val="12"/>
      <name val="Calibri"/>
      <family val="2"/>
      <scheme val="minor"/>
    </font>
    <font>
      <b/>
      <sz val="12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u/>
      <sz val="14"/>
      <color theme="1"/>
      <name val="Times New Roman"/>
      <family val="1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vertical="top" wrapText="1"/>
    </xf>
    <xf numFmtId="0" fontId="2" fillId="0" borderId="2" xfId="0" applyFont="1" applyBorder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5" xfId="0" applyFont="1" applyBorder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2" fontId="2" fillId="0" borderId="4" xfId="0" applyNumberFormat="1" applyFont="1" applyBorder="1" applyAlignment="1">
      <alignment horizontal="center" vertical="top"/>
    </xf>
    <xf numFmtId="2" fontId="2" fillId="0" borderId="2" xfId="0" applyNumberFormat="1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vertical="top"/>
    </xf>
    <xf numFmtId="2" fontId="2" fillId="0" borderId="0" xfId="0" applyNumberFormat="1" applyFont="1" applyAlignment="1">
      <alignment horizontal="center" vertical="top"/>
    </xf>
    <xf numFmtId="2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wrapText="1"/>
    </xf>
    <xf numFmtId="2" fontId="3" fillId="0" borderId="0" xfId="0" applyNumberFormat="1" applyFont="1" applyAlignment="1">
      <alignment horizontal="center"/>
    </xf>
    <xf numFmtId="0" fontId="3" fillId="0" borderId="2" xfId="0" applyFont="1" applyBorder="1"/>
    <xf numFmtId="0" fontId="3" fillId="0" borderId="0" xfId="0" applyFont="1" applyAlignment="1">
      <alignment vertical="top"/>
    </xf>
    <xf numFmtId="0" fontId="2" fillId="0" borderId="2" xfId="0" applyFont="1" applyBorder="1" applyAlignment="1">
      <alignment horizontal="left" vertical="center"/>
    </xf>
    <xf numFmtId="0" fontId="5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2" fontId="2" fillId="0" borderId="0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2" xfId="0" applyFont="1" applyBorder="1" applyAlignment="1">
      <alignment horizontal="left" vertical="center" wrapText="1"/>
    </xf>
    <xf numFmtId="2" fontId="2" fillId="0" borderId="4" xfId="0" applyNumberFormat="1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top"/>
    </xf>
    <xf numFmtId="2" fontId="2" fillId="0" borderId="3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top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0" fontId="4" fillId="0" borderId="0" xfId="0" applyFont="1" applyBorder="1" applyAlignment="1">
      <alignment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/>
    <xf numFmtId="164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/>
    </xf>
    <xf numFmtId="2" fontId="2" fillId="0" borderId="0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/>
    </xf>
    <xf numFmtId="0" fontId="1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ebextensions/_rels/taskpanes.xml.rels><?xml version="1.0" encoding="UTF-8" standalone="yes"?>
<Relationships xmlns="http://schemas.openxmlformats.org/package/2006/relationships"><Relationship Id="rId1" Type="http://schemas.microsoft.com/office/2011/relationships/webextension" Target="webextension1.xml"/></Relationships>
</file>

<file path=xl/webextensions/taskpanes.xml><?xml version="1.0" encoding="utf-8"?>
<wetp:taskpanes xmlns:wetp="http://schemas.microsoft.com/office/webextensions/taskpanes/2010/11">
  <wetp:taskpane dockstate="right" visibility="0" width="525" row="1">
    <wetp:webextensionref xmlns:r="http://schemas.openxmlformats.org/officeDocument/2006/relationships" r:id="rId1"/>
  </wetp:taskpane>
</wetp:taskpanes>
</file>

<file path=xl/webextensions/webextension1.xml><?xml version="1.0" encoding="utf-8"?>
<we:webextension xmlns:we="http://schemas.microsoft.com/office/webextensions/webextension/2010/11" id="{E885B357-2C97-41BA-9B66-5BB08DD0298F}">
  <we:reference id="wa200005271" version="2.5.5.0" store="en-US" storeType="OMEX"/>
  <we:alternateReferences>
    <we:reference id="WA200005271" version="2.5.5.0" store="" storeType="OMEX"/>
  </we:alternateReferences>
  <we:properties/>
  <we:bindings/>
  <we:snapshot xmlns:r="http://schemas.openxmlformats.org/officeDocument/2006/relationships"/>
  <we:extLst>
    <a:ext xmlns:a="http://schemas.openxmlformats.org/drawingml/2006/main" uri="{D87F86FE-615C-45B5-9D79-34F1136793EB}">
      <we:containsCustomFunctions/>
    </a:ext>
    <a:ext xmlns:a="http://schemas.openxmlformats.org/drawingml/2006/main" uri="{7C84B067-C214-45C3-A712-C9D94CD141B2}">
      <we:customFunctionIdList>
        <we:customFunctionIds>_xldudf_AI_TABLE</we:customFunctionIds>
        <we:customFunctionIds>_xldudf_AI_FILL</we:customFunctionIds>
        <we:customFunctionIds>_xldudf_AI_LIST</we:customFunctionIds>
        <we:customFunctionIds>_xldudf_AI_ASK</we:customFunctionIds>
        <we:customFunctionIds>_xldudf_AI_FORMAT</we:customFunctionIds>
        <we:customFunctionIds>_xldudf_AI_EXTRACT</we:customFunctionIds>
        <we:customFunctionIds>_xldudf_AI_TRANSLATE</we:customFunctionIds>
        <we:customFunctionIds>_xldudf_AI_CHOICE</we:customFunctionIds>
      </we:customFunctionIdList>
    </a:ext>
  </we:extLst>
</we:webextension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40"/>
  <sheetViews>
    <sheetView tabSelected="1" zoomScaleNormal="100" workbookViewId="0">
      <selection activeCell="A86" sqref="A86:I86"/>
    </sheetView>
  </sheetViews>
  <sheetFormatPr defaultColWidth="8.85546875" defaultRowHeight="15"/>
  <cols>
    <col min="1" max="1" width="6.85546875" customWidth="1"/>
    <col min="2" max="2" width="6.7109375" customWidth="1"/>
    <col min="3" max="3" width="7" customWidth="1"/>
    <col min="4" max="4" width="11.42578125" customWidth="1"/>
    <col min="5" max="5" width="10.140625" customWidth="1"/>
    <col min="6" max="6" width="8.5703125" customWidth="1"/>
    <col min="7" max="7" width="7.28515625" customWidth="1"/>
    <col min="8" max="8" width="7.42578125" customWidth="1"/>
    <col min="9" max="9" width="6.85546875" customWidth="1"/>
    <col min="10" max="10" width="50.28515625" style="27" customWidth="1"/>
    <col min="11" max="11" width="16.7109375" customWidth="1"/>
    <col min="12" max="12" width="12.28515625" style="27" customWidth="1"/>
    <col min="13" max="13" width="13.28515625" customWidth="1"/>
    <col min="14" max="14" width="11.5703125" customWidth="1"/>
  </cols>
  <sheetData>
    <row r="1" spans="1:15" s="1" customFormat="1" ht="26.65" customHeight="1">
      <c r="A1" s="65" t="s">
        <v>108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</row>
    <row r="2" spans="1:15" s="3" customFormat="1" ht="18.75">
      <c r="A2" s="42" t="s">
        <v>27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5" s="3" customFormat="1" ht="15.6" customHeight="1">
      <c r="A3" s="44"/>
      <c r="B3" s="44"/>
      <c r="C3" s="5"/>
      <c r="D3" s="5"/>
      <c r="E3" s="5"/>
      <c r="F3" s="5"/>
      <c r="G3" s="5"/>
      <c r="H3" s="6"/>
      <c r="I3" s="5"/>
      <c r="J3" s="28"/>
      <c r="K3" s="7"/>
      <c r="L3" s="25"/>
    </row>
    <row r="4" spans="1:15" s="2" customFormat="1" ht="19.5" customHeight="1">
      <c r="A4" s="45" t="s">
        <v>29</v>
      </c>
      <c r="B4" s="45"/>
      <c r="C4" s="61" t="s">
        <v>105</v>
      </c>
      <c r="D4" s="61"/>
      <c r="E4" s="47"/>
      <c r="F4" s="47"/>
      <c r="G4" s="47"/>
      <c r="H4" s="48"/>
      <c r="I4" s="47"/>
      <c r="J4" s="49"/>
      <c r="K4" s="31"/>
      <c r="L4" s="50" t="s">
        <v>28</v>
      </c>
      <c r="M4" s="50"/>
      <c r="N4" s="51" t="s">
        <v>109</v>
      </c>
      <c r="O4" s="52"/>
    </row>
    <row r="5" spans="1:15" s="2" customFormat="1" ht="19.5" customHeight="1">
      <c r="A5" s="45" t="s">
        <v>31</v>
      </c>
      <c r="B5" s="45"/>
      <c r="C5" s="61" t="s">
        <v>106</v>
      </c>
      <c r="D5" s="61"/>
      <c r="E5" s="53"/>
      <c r="F5" s="54"/>
      <c r="G5" s="54"/>
      <c r="H5" s="53"/>
      <c r="I5" s="54"/>
      <c r="J5" s="55"/>
      <c r="K5" s="56"/>
      <c r="L5" s="50" t="s">
        <v>30</v>
      </c>
      <c r="M5" s="50"/>
      <c r="N5" s="51" t="s">
        <v>110</v>
      </c>
      <c r="O5" s="52"/>
    </row>
    <row r="6" spans="1:15" s="2" customFormat="1" ht="19.5" customHeight="1">
      <c r="A6" s="45" t="s">
        <v>129</v>
      </c>
      <c r="B6" s="45"/>
      <c r="C6" s="61" t="s">
        <v>107</v>
      </c>
      <c r="D6" s="61"/>
      <c r="E6" s="53"/>
      <c r="F6" s="47"/>
      <c r="G6" s="47"/>
      <c r="H6" s="48"/>
      <c r="I6" s="47"/>
      <c r="J6" s="49"/>
      <c r="K6" s="31"/>
      <c r="L6" s="64" t="s">
        <v>111</v>
      </c>
      <c r="M6" s="64"/>
      <c r="N6" s="57">
        <v>20</v>
      </c>
      <c r="O6" s="52"/>
    </row>
    <row r="7" spans="1:15" s="1" customFormat="1" ht="32.65" customHeight="1">
      <c r="A7" s="58" t="s">
        <v>0</v>
      </c>
      <c r="B7" s="58"/>
      <c r="C7" s="58"/>
      <c r="D7" s="58" t="s">
        <v>32</v>
      </c>
      <c r="E7" s="58" t="s">
        <v>33</v>
      </c>
      <c r="F7" s="58" t="s">
        <v>34</v>
      </c>
      <c r="G7" s="58" t="s">
        <v>128</v>
      </c>
      <c r="H7" s="58" t="s">
        <v>35</v>
      </c>
      <c r="I7" s="58" t="s">
        <v>1</v>
      </c>
      <c r="J7" s="58" t="s">
        <v>2</v>
      </c>
      <c r="K7" s="59" t="s">
        <v>36</v>
      </c>
      <c r="L7" s="58" t="s">
        <v>3</v>
      </c>
      <c r="M7" s="60" t="s">
        <v>37</v>
      </c>
      <c r="N7" s="58" t="s">
        <v>4</v>
      </c>
    </row>
    <row r="8" spans="1:15" s="1" customFormat="1" ht="35.25" customHeight="1">
      <c r="A8" s="4" t="s">
        <v>38</v>
      </c>
      <c r="B8" s="4" t="s">
        <v>5</v>
      </c>
      <c r="C8" s="4" t="s">
        <v>39</v>
      </c>
      <c r="D8" s="58"/>
      <c r="E8" s="58"/>
      <c r="F8" s="58"/>
      <c r="G8" s="58"/>
      <c r="H8" s="58"/>
      <c r="I8" s="58"/>
      <c r="J8" s="58"/>
      <c r="K8" s="59"/>
      <c r="L8" s="58"/>
      <c r="M8" s="60"/>
      <c r="N8" s="58"/>
    </row>
    <row r="9" spans="1:15" s="1" customFormat="1" ht="15.75">
      <c r="A9" s="14">
        <v>0</v>
      </c>
      <c r="B9" s="14">
        <v>3</v>
      </c>
      <c r="C9" s="15">
        <f>B9-A9</f>
        <v>3</v>
      </c>
      <c r="D9" s="14">
        <v>0</v>
      </c>
      <c r="E9" s="14">
        <v>0</v>
      </c>
      <c r="F9" s="15">
        <v>2.5</v>
      </c>
      <c r="G9" s="15">
        <f>F9</f>
        <v>2.5</v>
      </c>
      <c r="H9" s="15"/>
      <c r="I9" s="15"/>
      <c r="J9" s="9" t="s">
        <v>40</v>
      </c>
      <c r="K9" s="9"/>
      <c r="L9" s="9"/>
      <c r="M9" s="8"/>
      <c r="N9" s="8"/>
    </row>
    <row r="10" spans="1:15" s="1" customFormat="1" ht="31.5">
      <c r="A10" s="14"/>
      <c r="B10" s="14"/>
      <c r="C10" s="15"/>
      <c r="D10" s="14">
        <v>0.5</v>
      </c>
      <c r="E10" s="14">
        <v>100</v>
      </c>
      <c r="F10" s="15">
        <v>0.5</v>
      </c>
      <c r="G10" s="15">
        <f>F10+G9</f>
        <v>3</v>
      </c>
      <c r="H10" s="15"/>
      <c r="I10" s="15"/>
      <c r="J10" s="9" t="s">
        <v>41</v>
      </c>
      <c r="K10" s="9"/>
      <c r="L10" s="9" t="s">
        <v>15</v>
      </c>
      <c r="M10" s="8"/>
      <c r="N10" s="8"/>
    </row>
    <row r="11" spans="1:15" s="1" customFormat="1" ht="31.5">
      <c r="A11" s="14">
        <f>B9</f>
        <v>3</v>
      </c>
      <c r="B11" s="14">
        <v>4</v>
      </c>
      <c r="C11" s="15">
        <f>B11-A11</f>
        <v>1</v>
      </c>
      <c r="D11" s="14">
        <v>0.5</v>
      </c>
      <c r="E11" s="14">
        <f>D11/C11*100</f>
        <v>50</v>
      </c>
      <c r="F11" s="15">
        <v>1</v>
      </c>
      <c r="G11" s="15">
        <f t="shared" ref="G11:G19" si="0">F11+G10</f>
        <v>4</v>
      </c>
      <c r="H11" s="15">
        <v>0.15</v>
      </c>
      <c r="I11" s="15">
        <f>H11/C11*100</f>
        <v>15</v>
      </c>
      <c r="J11" s="9" t="s">
        <v>42</v>
      </c>
      <c r="K11" s="9"/>
      <c r="L11" s="9" t="s">
        <v>15</v>
      </c>
      <c r="M11" s="8"/>
      <c r="N11" s="8"/>
    </row>
    <row r="12" spans="1:15" s="1" customFormat="1" ht="31.5">
      <c r="A12" s="14">
        <f t="shared" ref="A12" si="1">B11</f>
        <v>4</v>
      </c>
      <c r="B12" s="14">
        <v>7</v>
      </c>
      <c r="C12" s="15">
        <f t="shared" ref="C12:C19" si="2">B12-A12</f>
        <v>3</v>
      </c>
      <c r="D12" s="14">
        <v>0.5</v>
      </c>
      <c r="E12" s="14">
        <f>2/C12*100</f>
        <v>66.666666666666657</v>
      </c>
      <c r="F12" s="15">
        <f>D12*3/2</f>
        <v>0.75</v>
      </c>
      <c r="G12" s="15">
        <f t="shared" si="0"/>
        <v>4.75</v>
      </c>
      <c r="H12" s="15">
        <v>0.55000000000000004</v>
      </c>
      <c r="I12" s="15">
        <f>H12/C12*100</f>
        <v>18.333333333333336</v>
      </c>
      <c r="J12" s="9" t="s">
        <v>41</v>
      </c>
      <c r="K12" s="9"/>
      <c r="L12" s="9" t="s">
        <v>15</v>
      </c>
      <c r="M12" s="8"/>
      <c r="N12" s="8" t="s">
        <v>43</v>
      </c>
    </row>
    <row r="13" spans="1:15" s="1" customFormat="1" ht="31.5">
      <c r="A13" s="14"/>
      <c r="B13" s="14"/>
      <c r="C13" s="15"/>
      <c r="D13" s="14">
        <v>1.5</v>
      </c>
      <c r="E13" s="14"/>
      <c r="F13" s="15">
        <f>D13*3/2</f>
        <v>2.25</v>
      </c>
      <c r="G13" s="15">
        <f t="shared" si="0"/>
        <v>7</v>
      </c>
      <c r="H13" s="15"/>
      <c r="I13" s="15"/>
      <c r="J13" s="9" t="s">
        <v>44</v>
      </c>
      <c r="K13" s="9" t="s">
        <v>45</v>
      </c>
      <c r="L13" s="9" t="s">
        <v>16</v>
      </c>
      <c r="M13" s="8"/>
      <c r="N13" s="8"/>
    </row>
    <row r="14" spans="1:15" s="1" customFormat="1" ht="31.5">
      <c r="A14" s="14">
        <f>B12</f>
        <v>7</v>
      </c>
      <c r="B14" s="15">
        <v>10</v>
      </c>
      <c r="C14" s="15">
        <f t="shared" si="2"/>
        <v>3</v>
      </c>
      <c r="D14" s="15">
        <v>2.9</v>
      </c>
      <c r="E14" s="15">
        <f>D14/C14*100</f>
        <v>96.666666666666671</v>
      </c>
      <c r="F14" s="15">
        <v>3</v>
      </c>
      <c r="G14" s="15">
        <f t="shared" si="0"/>
        <v>10</v>
      </c>
      <c r="H14" s="15">
        <v>2.25</v>
      </c>
      <c r="I14" s="15">
        <f>H14/C14*100</f>
        <v>75</v>
      </c>
      <c r="J14" s="9" t="s">
        <v>44</v>
      </c>
      <c r="K14" s="9"/>
      <c r="L14" s="9" t="s">
        <v>16</v>
      </c>
      <c r="M14" s="9"/>
      <c r="N14" s="8"/>
    </row>
    <row r="15" spans="1:15" s="1" customFormat="1" ht="47.25" customHeight="1">
      <c r="A15" s="15">
        <f>B14</f>
        <v>10</v>
      </c>
      <c r="B15" s="15">
        <v>13</v>
      </c>
      <c r="C15" s="15">
        <f t="shared" si="2"/>
        <v>3</v>
      </c>
      <c r="D15" s="15">
        <v>3</v>
      </c>
      <c r="E15" s="15">
        <f t="shared" ref="E15:E19" si="3">D15/C15*100</f>
        <v>100</v>
      </c>
      <c r="F15" s="15">
        <v>3</v>
      </c>
      <c r="G15" s="15">
        <f t="shared" si="0"/>
        <v>13</v>
      </c>
      <c r="H15" s="15">
        <v>1.43</v>
      </c>
      <c r="I15" s="15">
        <f>H15/C15*100</f>
        <v>47.666666666666664</v>
      </c>
      <c r="J15" s="9" t="s">
        <v>46</v>
      </c>
      <c r="K15" s="16"/>
      <c r="L15" s="9" t="s">
        <v>12</v>
      </c>
      <c r="M15" s="17"/>
      <c r="N15" s="17"/>
    </row>
    <row r="16" spans="1:15" s="1" customFormat="1" ht="49.5" customHeight="1">
      <c r="A16" s="15">
        <f>B15</f>
        <v>13</v>
      </c>
      <c r="B16" s="15">
        <v>16</v>
      </c>
      <c r="C16" s="15">
        <f t="shared" si="2"/>
        <v>3</v>
      </c>
      <c r="D16" s="15">
        <v>3</v>
      </c>
      <c r="E16" s="15">
        <f t="shared" si="3"/>
        <v>100</v>
      </c>
      <c r="F16" s="15">
        <v>3</v>
      </c>
      <c r="G16" s="15">
        <f t="shared" si="0"/>
        <v>16</v>
      </c>
      <c r="H16" s="15">
        <v>1.73</v>
      </c>
      <c r="I16" s="15">
        <f>H16/C16*100</f>
        <v>57.666666666666664</v>
      </c>
      <c r="J16" s="9" t="s">
        <v>46</v>
      </c>
      <c r="K16" s="9" t="s">
        <v>47</v>
      </c>
      <c r="L16" s="9" t="s">
        <v>12</v>
      </c>
      <c r="M16" s="17"/>
      <c r="N16" s="17"/>
    </row>
    <row r="17" spans="1:14" s="1" customFormat="1" ht="15.75">
      <c r="A17" s="15">
        <f>B16</f>
        <v>16</v>
      </c>
      <c r="B17" s="15">
        <v>19</v>
      </c>
      <c r="C17" s="15">
        <f t="shared" si="2"/>
        <v>3</v>
      </c>
      <c r="D17" s="15">
        <v>2.2999999999999998</v>
      </c>
      <c r="E17" s="15">
        <v>100</v>
      </c>
      <c r="F17" s="15">
        <v>2.2999999999999998</v>
      </c>
      <c r="G17" s="15">
        <f t="shared" si="0"/>
        <v>18.3</v>
      </c>
      <c r="H17" s="15">
        <v>0.38</v>
      </c>
      <c r="I17" s="15">
        <f>H17/C17*100</f>
        <v>12.666666666666668</v>
      </c>
      <c r="J17" s="9" t="s">
        <v>48</v>
      </c>
      <c r="K17" s="16"/>
      <c r="L17" s="9" t="s">
        <v>11</v>
      </c>
      <c r="M17" s="17"/>
      <c r="N17" s="17"/>
    </row>
    <row r="18" spans="1:14" s="1" customFormat="1" ht="15.75">
      <c r="A18" s="15"/>
      <c r="B18" s="15"/>
      <c r="C18" s="15"/>
      <c r="D18" s="15">
        <v>0.7</v>
      </c>
      <c r="E18" s="15"/>
      <c r="F18" s="15">
        <v>0.7</v>
      </c>
      <c r="G18" s="15">
        <f t="shared" si="0"/>
        <v>19</v>
      </c>
      <c r="H18" s="15"/>
      <c r="I18" s="15"/>
      <c r="J18" s="9" t="s">
        <v>49</v>
      </c>
      <c r="K18" s="16"/>
      <c r="L18" s="9" t="s">
        <v>50</v>
      </c>
      <c r="M18" s="17"/>
      <c r="N18" s="17"/>
    </row>
    <row r="19" spans="1:14" s="1" customFormat="1" ht="15.75">
      <c r="A19" s="15">
        <f>B17</f>
        <v>19</v>
      </c>
      <c r="B19" s="15">
        <v>20</v>
      </c>
      <c r="C19" s="15">
        <f t="shared" si="2"/>
        <v>1</v>
      </c>
      <c r="D19" s="15">
        <v>1</v>
      </c>
      <c r="E19" s="15">
        <f t="shared" si="3"/>
        <v>100</v>
      </c>
      <c r="F19" s="15">
        <v>1</v>
      </c>
      <c r="G19" s="15">
        <f t="shared" si="0"/>
        <v>20</v>
      </c>
      <c r="H19" s="15">
        <v>0.39</v>
      </c>
      <c r="I19" s="15">
        <f>H19/C19*100</f>
        <v>39</v>
      </c>
      <c r="J19" s="9" t="s">
        <v>49</v>
      </c>
      <c r="K19" s="16"/>
      <c r="L19" s="9" t="s">
        <v>50</v>
      </c>
      <c r="M19" s="17"/>
      <c r="N19" s="17"/>
    </row>
    <row r="20" spans="1:14" s="1" customFormat="1" ht="15.75">
      <c r="A20" s="18"/>
      <c r="B20" s="18"/>
      <c r="C20" s="18"/>
      <c r="D20" s="18"/>
      <c r="E20" s="18"/>
      <c r="F20" s="18"/>
      <c r="G20" s="18"/>
      <c r="H20" s="19"/>
      <c r="I20" s="18"/>
      <c r="J20" s="20"/>
      <c r="K20" s="20"/>
      <c r="L20" s="20"/>
      <c r="M20" s="2"/>
      <c r="N20" s="2"/>
    </row>
    <row r="21" spans="1:14" s="1" customFormat="1" ht="18.75">
      <c r="A21" s="42" t="s">
        <v>51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</row>
    <row r="22" spans="1:14" s="2" customFormat="1" ht="19.5" customHeight="1">
      <c r="A22" s="45" t="s">
        <v>29</v>
      </c>
      <c r="B22" s="45"/>
      <c r="C22" s="46" t="s">
        <v>112</v>
      </c>
      <c r="D22" s="46"/>
      <c r="E22" s="47"/>
      <c r="F22" s="47"/>
      <c r="G22" s="47"/>
      <c r="H22" s="48"/>
      <c r="I22" s="47"/>
      <c r="J22" s="49"/>
      <c r="K22" s="31"/>
      <c r="L22" s="50" t="s">
        <v>28</v>
      </c>
      <c r="M22" s="50"/>
      <c r="N22" s="51" t="s">
        <v>110</v>
      </c>
    </row>
    <row r="23" spans="1:14" s="2" customFormat="1" ht="19.5" customHeight="1">
      <c r="A23" s="45" t="s">
        <v>31</v>
      </c>
      <c r="B23" s="45"/>
      <c r="C23" s="46" t="s">
        <v>113</v>
      </c>
      <c r="D23" s="46"/>
      <c r="E23" s="53"/>
      <c r="F23" s="54"/>
      <c r="G23" s="54"/>
      <c r="H23" s="53"/>
      <c r="I23" s="54"/>
      <c r="J23" s="55"/>
      <c r="K23" s="56"/>
      <c r="L23" s="50" t="s">
        <v>30</v>
      </c>
      <c r="M23" s="50"/>
      <c r="N23" s="51" t="s">
        <v>115</v>
      </c>
    </row>
    <row r="24" spans="1:14" s="2" customFormat="1" ht="19.5" customHeight="1">
      <c r="A24" s="45" t="s">
        <v>129</v>
      </c>
      <c r="B24" s="45"/>
      <c r="C24" s="46" t="s">
        <v>114</v>
      </c>
      <c r="D24" s="46"/>
      <c r="E24" s="53"/>
      <c r="F24" s="47"/>
      <c r="G24" s="47"/>
      <c r="H24" s="48"/>
      <c r="I24" s="47"/>
      <c r="J24" s="49"/>
      <c r="K24" s="31"/>
      <c r="L24" s="64" t="s">
        <v>111</v>
      </c>
      <c r="M24" s="50"/>
      <c r="N24" s="57">
        <v>31</v>
      </c>
    </row>
    <row r="25" spans="1:14" s="1" customFormat="1" ht="32.65" customHeight="1">
      <c r="A25" s="58" t="s">
        <v>0</v>
      </c>
      <c r="B25" s="58"/>
      <c r="C25" s="58"/>
      <c r="D25" s="58" t="s">
        <v>32</v>
      </c>
      <c r="E25" s="58" t="s">
        <v>33</v>
      </c>
      <c r="F25" s="58" t="s">
        <v>34</v>
      </c>
      <c r="G25" s="58" t="s">
        <v>128</v>
      </c>
      <c r="H25" s="58" t="s">
        <v>35</v>
      </c>
      <c r="I25" s="58" t="s">
        <v>1</v>
      </c>
      <c r="J25" s="58" t="s">
        <v>2</v>
      </c>
      <c r="K25" s="59" t="s">
        <v>36</v>
      </c>
      <c r="L25" s="58" t="s">
        <v>3</v>
      </c>
      <c r="M25" s="60" t="s">
        <v>37</v>
      </c>
      <c r="N25" s="58" t="s">
        <v>4</v>
      </c>
    </row>
    <row r="26" spans="1:14" s="1" customFormat="1" ht="34.5" customHeight="1">
      <c r="A26" s="4" t="s">
        <v>38</v>
      </c>
      <c r="B26" s="4" t="s">
        <v>5</v>
      </c>
      <c r="C26" s="4" t="s">
        <v>39</v>
      </c>
      <c r="D26" s="58"/>
      <c r="E26" s="58"/>
      <c r="F26" s="58"/>
      <c r="G26" s="58"/>
      <c r="H26" s="58"/>
      <c r="I26" s="58"/>
      <c r="J26" s="58"/>
      <c r="K26" s="59"/>
      <c r="L26" s="58"/>
      <c r="M26" s="60"/>
      <c r="N26" s="58"/>
    </row>
    <row r="27" spans="1:14" s="1" customFormat="1" ht="15.4" customHeight="1">
      <c r="A27" s="14">
        <v>0</v>
      </c>
      <c r="B27" s="14">
        <v>3</v>
      </c>
      <c r="C27" s="15">
        <f>B27-A27</f>
        <v>3</v>
      </c>
      <c r="D27" s="21">
        <v>0</v>
      </c>
      <c r="E27" s="15">
        <f>2/3*100</f>
        <v>66.666666666666657</v>
      </c>
      <c r="F27" s="15">
        <v>1</v>
      </c>
      <c r="G27" s="15">
        <f>F27</f>
        <v>1</v>
      </c>
      <c r="H27" s="15"/>
      <c r="I27" s="15"/>
      <c r="J27" s="9" t="s">
        <v>40</v>
      </c>
      <c r="K27" s="9"/>
      <c r="L27" s="9"/>
      <c r="M27" s="8"/>
      <c r="N27" s="8"/>
    </row>
    <row r="28" spans="1:14" s="1" customFormat="1" ht="15.4" customHeight="1">
      <c r="A28" s="14"/>
      <c r="B28" s="14"/>
      <c r="C28" s="15"/>
      <c r="D28" s="14">
        <v>0.1</v>
      </c>
      <c r="E28" s="22"/>
      <c r="F28" s="14">
        <v>0.1</v>
      </c>
      <c r="G28" s="15">
        <f>F28+G27</f>
        <v>1.1000000000000001</v>
      </c>
      <c r="H28" s="15"/>
      <c r="I28" s="15"/>
      <c r="J28" s="9" t="s">
        <v>52</v>
      </c>
      <c r="K28" s="9"/>
      <c r="L28" s="9" t="s">
        <v>24</v>
      </c>
      <c r="M28" s="8"/>
      <c r="N28" s="8"/>
    </row>
    <row r="29" spans="1:14" s="1" customFormat="1" ht="15.4" customHeight="1">
      <c r="A29" s="14"/>
      <c r="B29" s="14"/>
      <c r="C29" s="15"/>
      <c r="D29" s="14">
        <v>1.9</v>
      </c>
      <c r="E29" s="22"/>
      <c r="F29" s="14">
        <v>1.9</v>
      </c>
      <c r="G29" s="15">
        <f t="shared" ref="G29:G43" si="4">F29+G28</f>
        <v>3</v>
      </c>
      <c r="H29" s="15"/>
      <c r="I29" s="15"/>
      <c r="J29" s="9" t="s">
        <v>53</v>
      </c>
      <c r="K29" s="9"/>
      <c r="L29" s="9" t="s">
        <v>54</v>
      </c>
      <c r="M29" s="8"/>
      <c r="N29" s="8"/>
    </row>
    <row r="30" spans="1:14" s="1" customFormat="1" ht="15.4" customHeight="1">
      <c r="A30" s="14">
        <f>B27</f>
        <v>3</v>
      </c>
      <c r="B30" s="14">
        <v>4</v>
      </c>
      <c r="C30" s="15">
        <f>B30-A30</f>
        <v>1</v>
      </c>
      <c r="D30" s="14">
        <v>0.8</v>
      </c>
      <c r="E30" s="14">
        <f>D30/C30*100</f>
        <v>80</v>
      </c>
      <c r="F30" s="15">
        <v>1</v>
      </c>
      <c r="G30" s="15">
        <f t="shared" si="4"/>
        <v>4</v>
      </c>
      <c r="H30" s="15"/>
      <c r="I30" s="15"/>
      <c r="J30" s="9" t="s">
        <v>53</v>
      </c>
      <c r="K30" s="9"/>
      <c r="L30" s="9" t="s">
        <v>54</v>
      </c>
      <c r="M30" s="8"/>
      <c r="N30" s="8"/>
    </row>
    <row r="31" spans="1:14" s="1" customFormat="1" ht="31.5">
      <c r="A31" s="14">
        <f t="shared" ref="A31" si="5">B30</f>
        <v>4</v>
      </c>
      <c r="B31" s="14">
        <v>7</v>
      </c>
      <c r="C31" s="15">
        <f t="shared" ref="C31" si="6">B31-A31</f>
        <v>3</v>
      </c>
      <c r="D31" s="14">
        <v>1.35</v>
      </c>
      <c r="E31" s="14">
        <f>2.43/C31*100</f>
        <v>81</v>
      </c>
      <c r="F31" s="15">
        <f>D31*3/2.43</f>
        <v>1.6666666666666667</v>
      </c>
      <c r="G31" s="15">
        <f t="shared" si="4"/>
        <v>5.666666666666667</v>
      </c>
      <c r="H31" s="15">
        <v>0.23</v>
      </c>
      <c r="I31" s="15">
        <f>H31/C31*100</f>
        <v>7.6666666666666679</v>
      </c>
      <c r="J31" s="9" t="s">
        <v>53</v>
      </c>
      <c r="K31" s="9"/>
      <c r="L31" s="9" t="s">
        <v>54</v>
      </c>
      <c r="M31" s="8"/>
      <c r="N31" s="8"/>
    </row>
    <row r="32" spans="1:14" s="3" customFormat="1" ht="15.75">
      <c r="A32" s="14"/>
      <c r="B32" s="14"/>
      <c r="C32" s="15"/>
      <c r="D32" s="14">
        <v>1.08</v>
      </c>
      <c r="E32" s="14"/>
      <c r="F32" s="15">
        <f>D32*3/2.43</f>
        <v>1.3333333333333333</v>
      </c>
      <c r="G32" s="15">
        <f t="shared" si="4"/>
        <v>7</v>
      </c>
      <c r="H32" s="15"/>
      <c r="I32" s="15"/>
      <c r="J32" s="9" t="s">
        <v>55</v>
      </c>
      <c r="K32" s="9"/>
      <c r="L32" s="9" t="s">
        <v>56</v>
      </c>
      <c r="M32" s="8"/>
      <c r="N32" s="8"/>
    </row>
    <row r="33" spans="1:14" s="3" customFormat="1" ht="31.5">
      <c r="A33" s="14">
        <f>B31</f>
        <v>7</v>
      </c>
      <c r="B33" s="15">
        <v>10</v>
      </c>
      <c r="C33" s="15">
        <f t="shared" ref="C33:C42" si="7">B33-A33</f>
        <v>3</v>
      </c>
      <c r="D33" s="15">
        <v>0.45</v>
      </c>
      <c r="E33" s="15">
        <f>2.25/C33*100</f>
        <v>75</v>
      </c>
      <c r="F33" s="15">
        <v>1</v>
      </c>
      <c r="G33" s="15">
        <f t="shared" si="4"/>
        <v>8</v>
      </c>
      <c r="H33" s="15">
        <v>0.51</v>
      </c>
      <c r="I33" s="15">
        <f>H33/C33*100</f>
        <v>17</v>
      </c>
      <c r="J33" s="9" t="s">
        <v>55</v>
      </c>
      <c r="K33" s="9" t="s">
        <v>57</v>
      </c>
      <c r="L33" s="9" t="s">
        <v>56</v>
      </c>
      <c r="M33" s="9"/>
      <c r="N33" s="8"/>
    </row>
    <row r="34" spans="1:14" s="3" customFormat="1" ht="31.5">
      <c r="A34" s="14"/>
      <c r="B34" s="15"/>
      <c r="C34" s="15"/>
      <c r="D34" s="15">
        <v>1.8</v>
      </c>
      <c r="E34" s="15"/>
      <c r="F34" s="15">
        <v>2</v>
      </c>
      <c r="G34" s="15">
        <f t="shared" si="4"/>
        <v>10</v>
      </c>
      <c r="H34" s="15"/>
      <c r="I34" s="15"/>
      <c r="J34" s="9" t="s">
        <v>58</v>
      </c>
      <c r="K34" s="9"/>
      <c r="L34" s="9" t="s">
        <v>12</v>
      </c>
      <c r="M34" s="8" t="s">
        <v>26</v>
      </c>
      <c r="N34" s="8"/>
    </row>
    <row r="35" spans="1:14" s="1" customFormat="1" ht="31.5">
      <c r="A35" s="15">
        <f>B33</f>
        <v>10</v>
      </c>
      <c r="B35" s="15">
        <v>13</v>
      </c>
      <c r="C35" s="15">
        <f t="shared" si="7"/>
        <v>3</v>
      </c>
      <c r="D35" s="15">
        <v>2.8</v>
      </c>
      <c r="E35" s="15">
        <f>D35/C35*100</f>
        <v>93.333333333333329</v>
      </c>
      <c r="F35" s="15">
        <v>3</v>
      </c>
      <c r="G35" s="15">
        <f t="shared" si="4"/>
        <v>13</v>
      </c>
      <c r="H35" s="15"/>
      <c r="I35" s="15"/>
      <c r="J35" s="9" t="s">
        <v>58</v>
      </c>
      <c r="K35" s="16"/>
      <c r="L35" s="9" t="s">
        <v>12</v>
      </c>
      <c r="M35" s="8" t="s">
        <v>26</v>
      </c>
      <c r="N35" s="17"/>
    </row>
    <row r="36" spans="1:14" s="1" customFormat="1" ht="14.45" customHeight="1">
      <c r="A36" s="15">
        <f>B35</f>
        <v>13</v>
      </c>
      <c r="B36" s="15">
        <v>16</v>
      </c>
      <c r="C36" s="15">
        <f t="shared" si="7"/>
        <v>3</v>
      </c>
      <c r="D36" s="15">
        <v>3</v>
      </c>
      <c r="E36" s="15">
        <f t="shared" ref="E36:E42" si="8">D36/C36*100</f>
        <v>100</v>
      </c>
      <c r="F36" s="15">
        <v>3</v>
      </c>
      <c r="G36" s="15">
        <f t="shared" si="4"/>
        <v>16</v>
      </c>
      <c r="H36" s="15">
        <v>1.43</v>
      </c>
      <c r="I36" s="15">
        <f>H36/C36*100</f>
        <v>47.666666666666664</v>
      </c>
      <c r="J36" s="9" t="s">
        <v>59</v>
      </c>
      <c r="K36" s="16"/>
      <c r="L36" s="9" t="s">
        <v>17</v>
      </c>
      <c r="M36" s="8" t="s">
        <v>26</v>
      </c>
      <c r="N36" s="17"/>
    </row>
    <row r="37" spans="1:14" s="1" customFormat="1" ht="14.45" customHeight="1">
      <c r="A37" s="15">
        <f>B36</f>
        <v>16</v>
      </c>
      <c r="B37" s="15">
        <v>19</v>
      </c>
      <c r="C37" s="15">
        <f t="shared" si="7"/>
        <v>3</v>
      </c>
      <c r="D37" s="15">
        <v>3</v>
      </c>
      <c r="E37" s="15">
        <f t="shared" si="8"/>
        <v>100</v>
      </c>
      <c r="F37" s="15">
        <v>3</v>
      </c>
      <c r="G37" s="15">
        <f t="shared" si="4"/>
        <v>19</v>
      </c>
      <c r="H37" s="15">
        <v>2.13</v>
      </c>
      <c r="I37" s="15">
        <f t="shared" ref="I37:I40" si="9">H37/C37*100</f>
        <v>71</v>
      </c>
      <c r="J37" s="9" t="s">
        <v>59</v>
      </c>
      <c r="K37" s="16"/>
      <c r="L37" s="9" t="s">
        <v>17</v>
      </c>
      <c r="M37" s="8" t="s">
        <v>26</v>
      </c>
      <c r="N37" s="17"/>
    </row>
    <row r="38" spans="1:14" s="1" customFormat="1" ht="15" customHeight="1">
      <c r="A38" s="15">
        <f>B37</f>
        <v>19</v>
      </c>
      <c r="B38" s="15">
        <v>22</v>
      </c>
      <c r="C38" s="15">
        <f t="shared" si="7"/>
        <v>3</v>
      </c>
      <c r="D38" s="15">
        <v>3</v>
      </c>
      <c r="E38" s="15">
        <f t="shared" si="8"/>
        <v>100</v>
      </c>
      <c r="F38" s="15">
        <v>3</v>
      </c>
      <c r="G38" s="15">
        <f t="shared" si="4"/>
        <v>22</v>
      </c>
      <c r="H38" s="15">
        <v>2.7</v>
      </c>
      <c r="I38" s="15">
        <f t="shared" si="9"/>
        <v>90</v>
      </c>
      <c r="J38" s="9" t="s">
        <v>59</v>
      </c>
      <c r="K38" s="16"/>
      <c r="L38" s="9" t="s">
        <v>17</v>
      </c>
      <c r="M38" s="8" t="s">
        <v>26</v>
      </c>
      <c r="N38" s="17"/>
    </row>
    <row r="39" spans="1:14" s="1" customFormat="1" ht="32.65" customHeight="1">
      <c r="A39" s="15">
        <f>B38</f>
        <v>22</v>
      </c>
      <c r="B39" s="15">
        <v>25</v>
      </c>
      <c r="C39" s="15">
        <f t="shared" si="7"/>
        <v>3</v>
      </c>
      <c r="D39" s="15">
        <v>3</v>
      </c>
      <c r="E39" s="15">
        <f t="shared" si="8"/>
        <v>100</v>
      </c>
      <c r="F39" s="15">
        <v>3</v>
      </c>
      <c r="G39" s="15">
        <f t="shared" si="4"/>
        <v>25</v>
      </c>
      <c r="H39" s="15">
        <v>1.83</v>
      </c>
      <c r="I39" s="15">
        <f t="shared" si="9"/>
        <v>61</v>
      </c>
      <c r="J39" s="9" t="s">
        <v>59</v>
      </c>
      <c r="K39" s="16"/>
      <c r="L39" s="9" t="s">
        <v>17</v>
      </c>
      <c r="M39" s="8" t="s">
        <v>26</v>
      </c>
      <c r="N39" s="17"/>
    </row>
    <row r="40" spans="1:14" s="1" customFormat="1" ht="31.5">
      <c r="A40" s="15">
        <f>B39</f>
        <v>25</v>
      </c>
      <c r="B40" s="15">
        <v>28</v>
      </c>
      <c r="C40" s="15">
        <f t="shared" si="7"/>
        <v>3</v>
      </c>
      <c r="D40" s="15">
        <v>1.5</v>
      </c>
      <c r="E40" s="15">
        <v>100</v>
      </c>
      <c r="F40" s="15">
        <v>1.5</v>
      </c>
      <c r="G40" s="15">
        <f t="shared" si="4"/>
        <v>26.5</v>
      </c>
      <c r="H40" s="15">
        <v>1.37</v>
      </c>
      <c r="I40" s="15">
        <f t="shared" si="9"/>
        <v>45.666666666666671</v>
      </c>
      <c r="J40" s="9" t="s">
        <v>59</v>
      </c>
      <c r="K40" s="16"/>
      <c r="L40" s="9" t="s">
        <v>17</v>
      </c>
      <c r="M40" s="8" t="s">
        <v>26</v>
      </c>
      <c r="N40" s="17"/>
    </row>
    <row r="41" spans="1:14" s="1" customFormat="1" ht="15.75">
      <c r="A41" s="15"/>
      <c r="B41" s="15"/>
      <c r="C41" s="15"/>
      <c r="D41" s="15">
        <v>1.5</v>
      </c>
      <c r="E41" s="15"/>
      <c r="F41" s="15">
        <v>1.5</v>
      </c>
      <c r="G41" s="15">
        <f t="shared" si="4"/>
        <v>28</v>
      </c>
      <c r="H41" s="15"/>
      <c r="I41" s="15"/>
      <c r="J41" s="9" t="s">
        <v>19</v>
      </c>
      <c r="K41" s="9"/>
      <c r="L41" s="9" t="s">
        <v>9</v>
      </c>
      <c r="M41" s="17"/>
      <c r="N41" s="17"/>
    </row>
    <row r="42" spans="1:14" s="1" customFormat="1" ht="15.75">
      <c r="A42" s="15">
        <f t="shared" ref="A42" si="10">B40</f>
        <v>28</v>
      </c>
      <c r="B42" s="15">
        <v>31</v>
      </c>
      <c r="C42" s="15">
        <f t="shared" si="7"/>
        <v>3</v>
      </c>
      <c r="D42" s="15">
        <v>2</v>
      </c>
      <c r="E42" s="15">
        <f t="shared" si="8"/>
        <v>66.666666666666657</v>
      </c>
      <c r="F42" s="15">
        <v>2</v>
      </c>
      <c r="G42" s="15">
        <f t="shared" si="4"/>
        <v>30</v>
      </c>
      <c r="H42" s="15">
        <v>0.65</v>
      </c>
      <c r="I42" s="15">
        <f>H42/C42*100</f>
        <v>21.666666666666668</v>
      </c>
      <c r="J42" s="9" t="s">
        <v>19</v>
      </c>
      <c r="K42" s="9"/>
      <c r="L42" s="9" t="s">
        <v>9</v>
      </c>
      <c r="M42" s="17"/>
      <c r="N42" s="17"/>
    </row>
    <row r="43" spans="1:14" s="1" customFormat="1" ht="15.75">
      <c r="A43" s="15"/>
      <c r="B43" s="15"/>
      <c r="C43" s="15"/>
      <c r="D43" s="15">
        <v>1</v>
      </c>
      <c r="E43" s="15"/>
      <c r="F43" s="15">
        <v>1</v>
      </c>
      <c r="G43" s="15">
        <f t="shared" si="4"/>
        <v>31</v>
      </c>
      <c r="H43" s="15"/>
      <c r="I43" s="15"/>
      <c r="J43" s="9" t="s">
        <v>60</v>
      </c>
      <c r="K43" s="9"/>
      <c r="L43" s="9" t="s">
        <v>61</v>
      </c>
      <c r="M43" s="17"/>
      <c r="N43" s="17"/>
    </row>
    <row r="44" spans="1:14" s="1" customFormat="1" ht="15.75">
      <c r="A44" s="18"/>
      <c r="B44" s="18"/>
      <c r="C44" s="18"/>
      <c r="D44" s="18"/>
      <c r="E44" s="18"/>
      <c r="F44" s="18"/>
      <c r="G44" s="18"/>
      <c r="H44" s="19"/>
      <c r="I44" s="18"/>
      <c r="J44" s="20"/>
      <c r="K44" s="20"/>
      <c r="L44" s="20"/>
      <c r="M44" s="2"/>
      <c r="N44" s="2"/>
    </row>
    <row r="45" spans="1:14" s="1" customFormat="1" ht="15.6" customHeight="1">
      <c r="A45" s="42" t="s">
        <v>62</v>
      </c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4" s="2" customFormat="1" ht="19.5" customHeight="1">
      <c r="A46" s="45" t="s">
        <v>29</v>
      </c>
      <c r="B46" s="45"/>
      <c r="C46" s="46">
        <v>2757925.8390000002</v>
      </c>
      <c r="D46" s="46"/>
      <c r="E46" s="47"/>
      <c r="F46" s="47"/>
      <c r="G46" s="47"/>
      <c r="H46" s="48"/>
      <c r="I46" s="47"/>
      <c r="J46" s="49"/>
      <c r="K46" s="31"/>
      <c r="L46" s="50" t="s">
        <v>28</v>
      </c>
      <c r="M46" s="50"/>
      <c r="N46" s="51" t="s">
        <v>116</v>
      </c>
    </row>
    <row r="47" spans="1:14" s="2" customFormat="1" ht="19.5" customHeight="1">
      <c r="A47" s="45" t="s">
        <v>31</v>
      </c>
      <c r="B47" s="45"/>
      <c r="C47" s="46">
        <v>474866.255</v>
      </c>
      <c r="D47" s="46"/>
      <c r="E47" s="53"/>
      <c r="F47" s="54"/>
      <c r="G47" s="54"/>
      <c r="H47" s="53"/>
      <c r="I47" s="54"/>
      <c r="J47" s="55"/>
      <c r="K47" s="56"/>
      <c r="L47" s="50" t="s">
        <v>30</v>
      </c>
      <c r="M47" s="50"/>
      <c r="N47" s="51" t="s">
        <v>117</v>
      </c>
    </row>
    <row r="48" spans="1:14" s="2" customFormat="1" ht="19.5" customHeight="1">
      <c r="A48" s="45" t="s">
        <v>129</v>
      </c>
      <c r="B48" s="45"/>
      <c r="C48" s="46">
        <v>334.02100000000002</v>
      </c>
      <c r="D48" s="46"/>
      <c r="E48" s="53"/>
      <c r="F48" s="47"/>
      <c r="G48" s="47"/>
      <c r="H48" s="48"/>
      <c r="I48" s="47"/>
      <c r="J48" s="49"/>
      <c r="K48" s="31"/>
      <c r="L48" s="64" t="s">
        <v>111</v>
      </c>
      <c r="M48" s="50"/>
      <c r="N48" s="57">
        <v>25</v>
      </c>
    </row>
    <row r="49" spans="1:14" s="1" customFormat="1" ht="15.6" customHeight="1">
      <c r="A49" s="58" t="s">
        <v>0</v>
      </c>
      <c r="B49" s="58"/>
      <c r="C49" s="58"/>
      <c r="D49" s="58" t="s">
        <v>32</v>
      </c>
      <c r="E49" s="58" t="s">
        <v>33</v>
      </c>
      <c r="F49" s="58" t="s">
        <v>34</v>
      </c>
      <c r="G49" s="58" t="s">
        <v>128</v>
      </c>
      <c r="H49" s="58" t="s">
        <v>35</v>
      </c>
      <c r="I49" s="58" t="s">
        <v>1</v>
      </c>
      <c r="J49" s="58" t="s">
        <v>2</v>
      </c>
      <c r="K49" s="59" t="s">
        <v>36</v>
      </c>
      <c r="L49" s="58" t="s">
        <v>3</v>
      </c>
      <c r="M49" s="60" t="s">
        <v>37</v>
      </c>
      <c r="N49" s="58" t="s">
        <v>4</v>
      </c>
    </row>
    <row r="50" spans="1:14" s="1" customFormat="1" ht="36" customHeight="1">
      <c r="A50" s="4" t="s">
        <v>38</v>
      </c>
      <c r="B50" s="4" t="s">
        <v>5</v>
      </c>
      <c r="C50" s="4" t="s">
        <v>39</v>
      </c>
      <c r="D50" s="58"/>
      <c r="E50" s="58"/>
      <c r="F50" s="58"/>
      <c r="G50" s="58"/>
      <c r="H50" s="58"/>
      <c r="I50" s="58"/>
      <c r="J50" s="58"/>
      <c r="K50" s="59"/>
      <c r="L50" s="58"/>
      <c r="M50" s="60"/>
      <c r="N50" s="58"/>
    </row>
    <row r="51" spans="1:14" s="1" customFormat="1" ht="15.75">
      <c r="A51" s="14">
        <v>0</v>
      </c>
      <c r="B51" s="14">
        <v>3</v>
      </c>
      <c r="C51" s="15">
        <f>B51-A51</f>
        <v>3</v>
      </c>
      <c r="D51" s="14">
        <v>0</v>
      </c>
      <c r="E51" s="14">
        <f>0.9/3*100</f>
        <v>30</v>
      </c>
      <c r="F51" s="15">
        <v>2</v>
      </c>
      <c r="G51" s="15">
        <f>F51</f>
        <v>2</v>
      </c>
      <c r="H51" s="15">
        <v>0.11</v>
      </c>
      <c r="I51" s="15">
        <f>H51/C51*100</f>
        <v>3.6666666666666665</v>
      </c>
      <c r="J51" s="9" t="s">
        <v>63</v>
      </c>
      <c r="K51" s="9"/>
      <c r="L51" s="9"/>
      <c r="M51" s="8"/>
      <c r="N51" s="8"/>
    </row>
    <row r="52" spans="1:14" s="1" customFormat="1" ht="15.75">
      <c r="A52" s="14"/>
      <c r="B52" s="14"/>
      <c r="C52" s="15"/>
      <c r="D52" s="14">
        <v>0.8</v>
      </c>
      <c r="E52" s="23"/>
      <c r="F52" s="14">
        <v>0.9</v>
      </c>
      <c r="G52" s="15">
        <f>F52+G51</f>
        <v>2.9</v>
      </c>
      <c r="H52" s="15"/>
      <c r="I52" s="15"/>
      <c r="J52" s="9" t="s">
        <v>55</v>
      </c>
      <c r="K52" s="9" t="s">
        <v>6</v>
      </c>
      <c r="L52" s="9" t="s">
        <v>64</v>
      </c>
      <c r="M52" s="8"/>
      <c r="N52" s="8"/>
    </row>
    <row r="53" spans="1:14" s="1" customFormat="1" ht="15.75">
      <c r="A53" s="14"/>
      <c r="B53" s="14"/>
      <c r="C53" s="15"/>
      <c r="D53" s="14">
        <v>0.1</v>
      </c>
      <c r="E53" s="14"/>
      <c r="F53" s="14">
        <v>0.1</v>
      </c>
      <c r="G53" s="15">
        <f t="shared" ref="G53:G64" si="11">F53+G52</f>
        <v>3</v>
      </c>
      <c r="H53" s="15"/>
      <c r="I53" s="15"/>
      <c r="J53" s="9" t="s">
        <v>65</v>
      </c>
      <c r="K53" s="9"/>
      <c r="L53" s="9"/>
      <c r="M53" s="8"/>
      <c r="N53" s="8"/>
    </row>
    <row r="54" spans="1:14" s="1" customFormat="1" ht="31.5">
      <c r="A54" s="14">
        <f>B51</f>
        <v>3</v>
      </c>
      <c r="B54" s="14">
        <v>4</v>
      </c>
      <c r="C54" s="15">
        <f>B54-A54</f>
        <v>1</v>
      </c>
      <c r="D54" s="14">
        <v>0.4</v>
      </c>
      <c r="E54" s="14">
        <f>D54/C54*100</f>
        <v>40</v>
      </c>
      <c r="F54" s="15">
        <v>1</v>
      </c>
      <c r="G54" s="15">
        <f t="shared" si="11"/>
        <v>4</v>
      </c>
      <c r="H54" s="15"/>
      <c r="I54" s="15"/>
      <c r="J54" s="9" t="s">
        <v>13</v>
      </c>
      <c r="K54" s="9"/>
      <c r="L54" s="9" t="s">
        <v>14</v>
      </c>
      <c r="M54" s="8" t="s">
        <v>26</v>
      </c>
      <c r="N54" s="8"/>
    </row>
    <row r="55" spans="1:14" s="1" customFormat="1" ht="31.9" customHeight="1">
      <c r="A55" s="14">
        <f t="shared" ref="A55" si="12">B54</f>
        <v>4</v>
      </c>
      <c r="B55" s="14">
        <v>7</v>
      </c>
      <c r="C55" s="15">
        <f t="shared" ref="C55" si="13">B55-A55</f>
        <v>3</v>
      </c>
      <c r="D55" s="14">
        <v>1</v>
      </c>
      <c r="E55" s="14">
        <f>2.6/C55*100</f>
        <v>86.666666666666671</v>
      </c>
      <c r="F55" s="15">
        <f>D55*3/2.6</f>
        <v>1.1538461538461537</v>
      </c>
      <c r="G55" s="15">
        <f t="shared" si="11"/>
        <v>5.1538461538461533</v>
      </c>
      <c r="H55" s="15">
        <v>0.24</v>
      </c>
      <c r="I55" s="15">
        <f>H55/C55*100</f>
        <v>8</v>
      </c>
      <c r="J55" s="9" t="s">
        <v>13</v>
      </c>
      <c r="K55" s="9"/>
      <c r="L55" s="9" t="s">
        <v>14</v>
      </c>
      <c r="M55" s="8" t="s">
        <v>26</v>
      </c>
      <c r="N55" s="8"/>
    </row>
    <row r="56" spans="1:14" s="1" customFormat="1" ht="33" customHeight="1">
      <c r="A56" s="15"/>
      <c r="B56" s="15"/>
      <c r="C56" s="15"/>
      <c r="D56" s="15">
        <v>1.6</v>
      </c>
      <c r="E56" s="15"/>
      <c r="F56" s="15">
        <f>D56*3/2.6</f>
        <v>1.8461538461538463</v>
      </c>
      <c r="G56" s="15">
        <f t="shared" si="11"/>
        <v>7</v>
      </c>
      <c r="H56" s="15"/>
      <c r="I56" s="15"/>
      <c r="J56" s="9" t="s">
        <v>66</v>
      </c>
      <c r="K56" s="9" t="s">
        <v>67</v>
      </c>
      <c r="L56" s="9" t="s">
        <v>16</v>
      </c>
      <c r="M56" s="8" t="s">
        <v>26</v>
      </c>
      <c r="N56" s="8"/>
    </row>
    <row r="57" spans="1:14" s="1" customFormat="1" ht="30" customHeight="1">
      <c r="A57" s="14">
        <v>7</v>
      </c>
      <c r="B57" s="14">
        <v>10</v>
      </c>
      <c r="C57" s="15">
        <f t="shared" ref="C57:C63" si="14">B57-A57</f>
        <v>3</v>
      </c>
      <c r="D57" s="14">
        <v>3</v>
      </c>
      <c r="E57" s="14">
        <f t="shared" ref="E57:E60" si="15">D57/C57*100</f>
        <v>100</v>
      </c>
      <c r="F57" s="15">
        <v>3</v>
      </c>
      <c r="G57" s="15">
        <f t="shared" si="11"/>
        <v>10</v>
      </c>
      <c r="H57" s="15">
        <v>1.43</v>
      </c>
      <c r="I57" s="15">
        <f>H57/C57*100</f>
        <v>47.666666666666664</v>
      </c>
      <c r="J57" s="9" t="s">
        <v>68</v>
      </c>
      <c r="K57" s="9" t="s">
        <v>69</v>
      </c>
      <c r="L57" s="9" t="s">
        <v>16</v>
      </c>
      <c r="M57" s="8" t="s">
        <v>26</v>
      </c>
      <c r="N57" s="8"/>
    </row>
    <row r="58" spans="1:14" s="1" customFormat="1" ht="30.75" customHeight="1">
      <c r="A58" s="14">
        <f t="shared" ref="A58:A61" si="16">B57</f>
        <v>10</v>
      </c>
      <c r="B58" s="14">
        <v>13</v>
      </c>
      <c r="C58" s="15">
        <f t="shared" si="14"/>
        <v>3</v>
      </c>
      <c r="D58" s="14">
        <v>3</v>
      </c>
      <c r="E58" s="14">
        <f t="shared" si="15"/>
        <v>100</v>
      </c>
      <c r="F58" s="15">
        <v>3</v>
      </c>
      <c r="G58" s="15">
        <f t="shared" si="11"/>
        <v>13</v>
      </c>
      <c r="H58" s="15">
        <v>1.58</v>
      </c>
      <c r="I58" s="15">
        <f>H58/C58*100</f>
        <v>52.666666666666671</v>
      </c>
      <c r="J58" s="9" t="s">
        <v>58</v>
      </c>
      <c r="K58" s="9" t="s">
        <v>70</v>
      </c>
      <c r="L58" s="9" t="s">
        <v>16</v>
      </c>
      <c r="M58" s="8" t="s">
        <v>26</v>
      </c>
      <c r="N58" s="8"/>
    </row>
    <row r="59" spans="1:14" s="1" customFormat="1" ht="30" customHeight="1">
      <c r="A59" s="14">
        <f t="shared" si="16"/>
        <v>13</v>
      </c>
      <c r="B59" s="14">
        <v>16</v>
      </c>
      <c r="C59" s="15">
        <f t="shared" si="14"/>
        <v>3</v>
      </c>
      <c r="D59" s="14">
        <v>3</v>
      </c>
      <c r="E59" s="14">
        <f t="shared" si="15"/>
        <v>100</v>
      </c>
      <c r="F59" s="15">
        <v>3</v>
      </c>
      <c r="G59" s="15">
        <f t="shared" si="11"/>
        <v>16</v>
      </c>
      <c r="H59" s="15">
        <v>2.4500000000000002</v>
      </c>
      <c r="I59" s="15">
        <f>H59/C59*100</f>
        <v>81.666666666666671</v>
      </c>
      <c r="J59" s="9" t="s">
        <v>71</v>
      </c>
      <c r="K59" s="9"/>
      <c r="L59" s="9" t="s">
        <v>12</v>
      </c>
      <c r="M59" s="8" t="s">
        <v>26</v>
      </c>
      <c r="N59" s="8"/>
    </row>
    <row r="60" spans="1:14" s="1" customFormat="1" ht="32.25" customHeight="1">
      <c r="A60" s="14">
        <f t="shared" si="16"/>
        <v>16</v>
      </c>
      <c r="B60" s="14">
        <v>19</v>
      </c>
      <c r="C60" s="15">
        <f t="shared" si="14"/>
        <v>3</v>
      </c>
      <c r="D60" s="14">
        <v>3</v>
      </c>
      <c r="E60" s="14">
        <f t="shared" si="15"/>
        <v>100</v>
      </c>
      <c r="F60" s="15">
        <v>3</v>
      </c>
      <c r="G60" s="15">
        <f t="shared" si="11"/>
        <v>19</v>
      </c>
      <c r="H60" s="15">
        <v>1.63</v>
      </c>
      <c r="I60" s="15">
        <f>H60/C60*100</f>
        <v>54.333333333333336</v>
      </c>
      <c r="J60" s="9" t="s">
        <v>71</v>
      </c>
      <c r="K60" s="9"/>
      <c r="L60" s="9" t="s">
        <v>12</v>
      </c>
      <c r="M60" s="8" t="s">
        <v>26</v>
      </c>
      <c r="N60" s="8"/>
    </row>
    <row r="61" spans="1:14" s="1" customFormat="1" ht="32.65" customHeight="1">
      <c r="A61" s="14">
        <f t="shared" si="16"/>
        <v>19</v>
      </c>
      <c r="B61" s="14">
        <v>22</v>
      </c>
      <c r="C61" s="15">
        <f t="shared" si="14"/>
        <v>3</v>
      </c>
      <c r="D61" s="14">
        <v>1.7</v>
      </c>
      <c r="E61" s="14">
        <v>100</v>
      </c>
      <c r="F61" s="15">
        <v>1.7</v>
      </c>
      <c r="G61" s="15">
        <f t="shared" si="11"/>
        <v>20.7</v>
      </c>
      <c r="H61" s="15">
        <v>1.7</v>
      </c>
      <c r="I61" s="15">
        <f>H61/C61*100</f>
        <v>56.666666666666664</v>
      </c>
      <c r="J61" s="9" t="s">
        <v>72</v>
      </c>
      <c r="K61" s="9"/>
      <c r="L61" s="9" t="s">
        <v>12</v>
      </c>
      <c r="M61" s="8" t="s">
        <v>26</v>
      </c>
      <c r="N61" s="8"/>
    </row>
    <row r="62" spans="1:14" s="1" customFormat="1" ht="15.75" customHeight="1">
      <c r="A62" s="14"/>
      <c r="B62" s="14"/>
      <c r="C62" s="15"/>
      <c r="D62" s="14">
        <v>1.3</v>
      </c>
      <c r="E62" s="14"/>
      <c r="F62" s="15">
        <v>1.3</v>
      </c>
      <c r="G62" s="15">
        <f t="shared" si="11"/>
        <v>22</v>
      </c>
      <c r="H62" s="15"/>
      <c r="I62" s="15"/>
      <c r="J62" s="9" t="s">
        <v>19</v>
      </c>
      <c r="K62" s="9" t="s">
        <v>7</v>
      </c>
      <c r="L62" s="9" t="s">
        <v>9</v>
      </c>
      <c r="M62" s="8"/>
      <c r="N62" s="8"/>
    </row>
    <row r="63" spans="1:14" ht="15.75">
      <c r="A63" s="14">
        <f>B61</f>
        <v>22</v>
      </c>
      <c r="B63" s="14">
        <v>25</v>
      </c>
      <c r="C63" s="15">
        <f t="shared" si="14"/>
        <v>3</v>
      </c>
      <c r="D63" s="14">
        <v>0.8</v>
      </c>
      <c r="E63" s="14">
        <v>100</v>
      </c>
      <c r="F63" s="15">
        <v>3</v>
      </c>
      <c r="G63" s="15">
        <f t="shared" si="11"/>
        <v>25</v>
      </c>
      <c r="H63" s="15">
        <v>0.24</v>
      </c>
      <c r="I63" s="15">
        <f>H63/C63*100</f>
        <v>8</v>
      </c>
      <c r="J63" s="9" t="s">
        <v>19</v>
      </c>
      <c r="K63" s="9"/>
      <c r="L63" s="9" t="s">
        <v>9</v>
      </c>
      <c r="M63" s="8"/>
      <c r="N63" s="8"/>
    </row>
    <row r="64" spans="1:14" s="3" customFormat="1" ht="15.75">
      <c r="A64" s="15"/>
      <c r="B64" s="15"/>
      <c r="C64" s="15"/>
      <c r="D64" s="15">
        <v>2.2000000000000002</v>
      </c>
      <c r="E64" s="15"/>
      <c r="F64" s="15"/>
      <c r="G64" s="15">
        <f t="shared" si="11"/>
        <v>25</v>
      </c>
      <c r="H64" s="15"/>
      <c r="I64" s="15"/>
      <c r="J64" s="9" t="s">
        <v>60</v>
      </c>
      <c r="K64" s="9"/>
      <c r="L64" s="9" t="s">
        <v>73</v>
      </c>
      <c r="M64" s="8"/>
      <c r="N64" s="8"/>
    </row>
    <row r="65" spans="1:14" s="3" customFormat="1" ht="15.75">
      <c r="A65" s="30"/>
      <c r="B65" s="30"/>
      <c r="C65" s="30"/>
      <c r="D65" s="30"/>
      <c r="E65" s="30"/>
      <c r="F65" s="30"/>
      <c r="G65" s="30"/>
      <c r="H65" s="30"/>
      <c r="I65" s="30"/>
      <c r="J65" s="31"/>
      <c r="K65" s="31"/>
      <c r="L65" s="31"/>
      <c r="M65" s="32"/>
      <c r="N65" s="32"/>
    </row>
    <row r="66" spans="1:14" s="3" customFormat="1" ht="18.75">
      <c r="A66" s="42" t="s">
        <v>74</v>
      </c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</row>
    <row r="67" spans="1:14" s="2" customFormat="1" ht="19.5" customHeight="1">
      <c r="A67" s="45" t="s">
        <v>29</v>
      </c>
      <c r="B67" s="45"/>
      <c r="C67" s="46" t="s">
        <v>118</v>
      </c>
      <c r="D67" s="46"/>
      <c r="E67" s="47"/>
      <c r="F67" s="47"/>
      <c r="G67" s="47"/>
      <c r="H67" s="48"/>
      <c r="I67" s="47"/>
      <c r="J67" s="49"/>
      <c r="K67" s="31"/>
      <c r="L67" s="50" t="s">
        <v>28</v>
      </c>
      <c r="M67" s="50"/>
      <c r="N67" s="62" t="s">
        <v>121</v>
      </c>
    </row>
    <row r="68" spans="1:14" s="2" customFormat="1" ht="19.5" customHeight="1">
      <c r="A68" s="45" t="s">
        <v>31</v>
      </c>
      <c r="B68" s="45"/>
      <c r="C68" s="46" t="s">
        <v>119</v>
      </c>
      <c r="D68" s="46"/>
      <c r="E68" s="53"/>
      <c r="F68" s="54"/>
      <c r="G68" s="54"/>
      <c r="H68" s="53"/>
      <c r="I68" s="54"/>
      <c r="J68" s="55"/>
      <c r="K68" s="56"/>
      <c r="L68" s="50" t="s">
        <v>30</v>
      </c>
      <c r="M68" s="50"/>
      <c r="N68" s="51" t="s">
        <v>122</v>
      </c>
    </row>
    <row r="69" spans="1:14" s="2" customFormat="1" ht="19.5" customHeight="1">
      <c r="A69" s="45" t="s">
        <v>129</v>
      </c>
      <c r="B69" s="45"/>
      <c r="C69" s="46" t="s">
        <v>120</v>
      </c>
      <c r="D69" s="46"/>
      <c r="E69" s="53"/>
      <c r="F69" s="47"/>
      <c r="G69" s="47"/>
      <c r="H69" s="48"/>
      <c r="I69" s="47"/>
      <c r="J69" s="49"/>
      <c r="K69" s="31"/>
      <c r="L69" s="64" t="s">
        <v>111</v>
      </c>
      <c r="M69" s="50"/>
      <c r="N69" s="63">
        <v>42</v>
      </c>
    </row>
    <row r="70" spans="1:14" s="1" customFormat="1" ht="32.65" customHeight="1">
      <c r="A70" s="58" t="s">
        <v>0</v>
      </c>
      <c r="B70" s="58"/>
      <c r="C70" s="58"/>
      <c r="D70" s="58" t="s">
        <v>32</v>
      </c>
      <c r="E70" s="58" t="s">
        <v>33</v>
      </c>
      <c r="F70" s="58" t="s">
        <v>34</v>
      </c>
      <c r="G70" s="58" t="s">
        <v>128</v>
      </c>
      <c r="H70" s="58" t="s">
        <v>35</v>
      </c>
      <c r="I70" s="58" t="s">
        <v>1</v>
      </c>
      <c r="J70" s="58" t="s">
        <v>2</v>
      </c>
      <c r="K70" s="59" t="s">
        <v>36</v>
      </c>
      <c r="L70" s="58" t="s">
        <v>3</v>
      </c>
      <c r="M70" s="60" t="s">
        <v>37</v>
      </c>
      <c r="N70" s="58" t="s">
        <v>4</v>
      </c>
    </row>
    <row r="71" spans="1:14" s="1" customFormat="1" ht="35.25" customHeight="1">
      <c r="A71" s="4" t="s">
        <v>38</v>
      </c>
      <c r="B71" s="4" t="s">
        <v>5</v>
      </c>
      <c r="C71" s="4" t="s">
        <v>39</v>
      </c>
      <c r="D71" s="58"/>
      <c r="E71" s="58"/>
      <c r="F71" s="58"/>
      <c r="G71" s="58"/>
      <c r="H71" s="58"/>
      <c r="I71" s="58"/>
      <c r="J71" s="58"/>
      <c r="K71" s="59"/>
      <c r="L71" s="58"/>
      <c r="M71" s="60"/>
      <c r="N71" s="58"/>
    </row>
    <row r="72" spans="1:14" s="1" customFormat="1" ht="15.75">
      <c r="A72" s="14">
        <v>0</v>
      </c>
      <c r="B72" s="14">
        <v>3</v>
      </c>
      <c r="C72" s="15">
        <f>B72-A72</f>
        <v>3</v>
      </c>
      <c r="D72" s="14">
        <v>0</v>
      </c>
      <c r="E72" s="14">
        <f>0.3/C72*100</f>
        <v>10</v>
      </c>
      <c r="F72" s="15">
        <v>2.7</v>
      </c>
      <c r="G72" s="15">
        <f>F72</f>
        <v>2.7</v>
      </c>
      <c r="H72" s="15"/>
      <c r="I72" s="15"/>
      <c r="J72" s="9" t="s">
        <v>63</v>
      </c>
      <c r="K72" s="9"/>
      <c r="L72" s="9"/>
      <c r="M72" s="8"/>
      <c r="N72" s="8"/>
    </row>
    <row r="73" spans="1:14" s="1" customFormat="1" ht="31.5">
      <c r="A73" s="14"/>
      <c r="B73" s="14"/>
      <c r="C73" s="15"/>
      <c r="D73" s="14">
        <v>0.3</v>
      </c>
      <c r="E73" s="14"/>
      <c r="F73" s="15">
        <v>0.3</v>
      </c>
      <c r="G73" s="15">
        <f>F73+G72</f>
        <v>3</v>
      </c>
      <c r="H73" s="15"/>
      <c r="I73" s="15"/>
      <c r="J73" s="9" t="s">
        <v>75</v>
      </c>
      <c r="K73" s="9"/>
      <c r="L73" s="9" t="s">
        <v>76</v>
      </c>
      <c r="M73" s="8"/>
      <c r="N73" s="8"/>
    </row>
    <row r="74" spans="1:14" s="1" customFormat="1" ht="31.5">
      <c r="A74" s="14">
        <f>B72</f>
        <v>3</v>
      </c>
      <c r="B74" s="14">
        <v>4</v>
      </c>
      <c r="C74" s="15">
        <f>B74-A74</f>
        <v>1</v>
      </c>
      <c r="D74" s="14">
        <v>0.4</v>
      </c>
      <c r="E74" s="14">
        <f>D74/C74*100</f>
        <v>40</v>
      </c>
      <c r="F74" s="15">
        <v>1</v>
      </c>
      <c r="G74" s="15">
        <f t="shared" ref="G74:G100" si="17">F74+G73</f>
        <v>4</v>
      </c>
      <c r="H74" s="15"/>
      <c r="I74" s="15"/>
      <c r="J74" s="9" t="s">
        <v>75</v>
      </c>
      <c r="K74" s="9"/>
      <c r="L74" s="9" t="s">
        <v>76</v>
      </c>
      <c r="M74" s="8"/>
      <c r="N74" s="8"/>
    </row>
    <row r="75" spans="1:14" s="1" customFormat="1" ht="31.5">
      <c r="A75" s="14">
        <f t="shared" ref="A75" si="18">B74</f>
        <v>4</v>
      </c>
      <c r="B75" s="14">
        <v>7</v>
      </c>
      <c r="C75" s="15">
        <f t="shared" ref="C75" si="19">B75-A75</f>
        <v>3</v>
      </c>
      <c r="D75" s="14">
        <v>0.3</v>
      </c>
      <c r="E75" s="14">
        <f>0.95/C75*100</f>
        <v>31.666666666666664</v>
      </c>
      <c r="F75" s="15">
        <f>D75*3/0.95</f>
        <v>0.94736842105263153</v>
      </c>
      <c r="G75" s="15">
        <f t="shared" si="17"/>
        <v>4.9473684210526319</v>
      </c>
      <c r="H75" s="15"/>
      <c r="I75" s="15"/>
      <c r="J75" s="9" t="s">
        <v>75</v>
      </c>
      <c r="K75" s="9"/>
      <c r="L75" s="9" t="s">
        <v>76</v>
      </c>
      <c r="M75" s="8"/>
      <c r="N75" s="8"/>
    </row>
    <row r="76" spans="1:14" s="1" customFormat="1" ht="31.5">
      <c r="A76" s="14"/>
      <c r="B76" s="14"/>
      <c r="C76" s="15"/>
      <c r="D76" s="14">
        <v>0.65</v>
      </c>
      <c r="E76" s="14"/>
      <c r="F76" s="15">
        <f>D76*3/0.95</f>
        <v>2.0526315789473686</v>
      </c>
      <c r="G76" s="15">
        <f t="shared" si="17"/>
        <v>7</v>
      </c>
      <c r="H76" s="15"/>
      <c r="I76" s="15"/>
      <c r="J76" s="9" t="s">
        <v>21</v>
      </c>
      <c r="K76" s="9"/>
      <c r="L76" s="9" t="s">
        <v>22</v>
      </c>
      <c r="M76" s="8"/>
      <c r="N76" s="8"/>
    </row>
    <row r="77" spans="1:14" s="1" customFormat="1" ht="31.5">
      <c r="A77" s="14">
        <f>B75</f>
        <v>7</v>
      </c>
      <c r="B77" s="14">
        <v>10</v>
      </c>
      <c r="C77" s="15">
        <f t="shared" ref="C77:C100" si="20">B77-A77</f>
        <v>3</v>
      </c>
      <c r="D77" s="14">
        <v>1.5</v>
      </c>
      <c r="E77" s="14">
        <f t="shared" ref="E77:E100" si="21">D77/C77*100</f>
        <v>50</v>
      </c>
      <c r="F77" s="15">
        <v>3</v>
      </c>
      <c r="G77" s="15">
        <f t="shared" si="17"/>
        <v>10</v>
      </c>
      <c r="H77" s="15"/>
      <c r="I77" s="15"/>
      <c r="J77" s="9" t="s">
        <v>21</v>
      </c>
      <c r="K77" s="9" t="s">
        <v>77</v>
      </c>
      <c r="L77" s="9" t="s">
        <v>22</v>
      </c>
      <c r="M77" s="8"/>
      <c r="N77" s="8"/>
    </row>
    <row r="78" spans="1:14" s="1" customFormat="1" ht="31.5">
      <c r="A78" s="14">
        <f t="shared" ref="A78:A96" si="22">B77</f>
        <v>10</v>
      </c>
      <c r="B78" s="14">
        <v>13</v>
      </c>
      <c r="C78" s="15">
        <f t="shared" si="20"/>
        <v>3</v>
      </c>
      <c r="D78" s="14">
        <v>0.7</v>
      </c>
      <c r="E78" s="14">
        <f>2.22/C78*100</f>
        <v>74.000000000000014</v>
      </c>
      <c r="F78" s="15">
        <f>D78*3/2.22</f>
        <v>0.94594594594594572</v>
      </c>
      <c r="G78" s="15">
        <f t="shared" si="17"/>
        <v>10.945945945945946</v>
      </c>
      <c r="H78" s="15"/>
      <c r="I78" s="15"/>
      <c r="J78" s="9" t="s">
        <v>21</v>
      </c>
      <c r="K78" s="9"/>
      <c r="L78" s="9" t="s">
        <v>22</v>
      </c>
      <c r="M78" s="8"/>
      <c r="N78" s="8"/>
    </row>
    <row r="79" spans="1:14" s="1" customFormat="1" ht="15.75">
      <c r="A79" s="14"/>
      <c r="B79" s="14"/>
      <c r="C79" s="15"/>
      <c r="D79" s="14">
        <v>1.52</v>
      </c>
      <c r="E79" s="14"/>
      <c r="F79" s="15">
        <f>D79*3/2.22</f>
        <v>2.0540540540540539</v>
      </c>
      <c r="G79" s="15">
        <f t="shared" si="17"/>
        <v>13</v>
      </c>
      <c r="H79" s="15"/>
      <c r="I79" s="15"/>
      <c r="J79" s="9" t="s">
        <v>78</v>
      </c>
      <c r="K79" s="9"/>
      <c r="L79" s="9" t="s">
        <v>9</v>
      </c>
      <c r="M79" s="8"/>
      <c r="N79" s="8"/>
    </row>
    <row r="80" spans="1:14" s="1" customFormat="1" ht="15.6" customHeight="1">
      <c r="A80" s="14">
        <f>B78</f>
        <v>13</v>
      </c>
      <c r="B80" s="14">
        <v>16</v>
      </c>
      <c r="C80" s="15">
        <f t="shared" si="20"/>
        <v>3</v>
      </c>
      <c r="D80" s="14">
        <v>2</v>
      </c>
      <c r="E80" s="14">
        <f>2.65/C80*100</f>
        <v>88.333333333333329</v>
      </c>
      <c r="F80" s="15">
        <f>D80*3/2.65</f>
        <v>2.2641509433962264</v>
      </c>
      <c r="G80" s="15">
        <f t="shared" si="17"/>
        <v>15.264150943396226</v>
      </c>
      <c r="H80" s="15"/>
      <c r="I80" s="15"/>
      <c r="J80" s="9" t="s">
        <v>78</v>
      </c>
      <c r="K80" s="9"/>
      <c r="L80" s="9" t="s">
        <v>9</v>
      </c>
      <c r="M80" s="8"/>
      <c r="N80" s="8"/>
    </row>
    <row r="81" spans="1:14" s="1" customFormat="1" ht="15.75">
      <c r="A81" s="14"/>
      <c r="B81" s="14"/>
      <c r="C81" s="15"/>
      <c r="D81" s="14">
        <v>0.65</v>
      </c>
      <c r="E81" s="14"/>
      <c r="F81" s="15">
        <f>D81*3/2.65</f>
        <v>0.73584905660377364</v>
      </c>
      <c r="G81" s="15">
        <f t="shared" si="17"/>
        <v>16</v>
      </c>
      <c r="H81" s="15"/>
      <c r="I81" s="15"/>
      <c r="J81" s="9" t="s">
        <v>79</v>
      </c>
      <c r="K81" s="9"/>
      <c r="L81" s="9" t="s">
        <v>25</v>
      </c>
      <c r="M81" s="8"/>
      <c r="N81" s="8"/>
    </row>
    <row r="82" spans="1:14" s="1" customFormat="1" ht="15.75">
      <c r="A82" s="14">
        <f>B80</f>
        <v>16</v>
      </c>
      <c r="B82" s="14">
        <v>19</v>
      </c>
      <c r="C82" s="15">
        <f t="shared" si="20"/>
        <v>3</v>
      </c>
      <c r="D82" s="14">
        <v>0.35</v>
      </c>
      <c r="E82" s="14">
        <f>2.8/C82*100</f>
        <v>93.333333333333329</v>
      </c>
      <c r="F82" s="14">
        <v>0.35</v>
      </c>
      <c r="G82" s="15">
        <f t="shared" si="17"/>
        <v>16.350000000000001</v>
      </c>
      <c r="H82" s="15">
        <v>0.53</v>
      </c>
      <c r="I82" s="15">
        <f>H82*100/C82</f>
        <v>17.666666666666668</v>
      </c>
      <c r="J82" s="9" t="s">
        <v>79</v>
      </c>
      <c r="K82" s="9"/>
      <c r="L82" s="9" t="s">
        <v>25</v>
      </c>
      <c r="M82" s="8"/>
      <c r="N82" s="8"/>
    </row>
    <row r="83" spans="1:14" s="1" customFormat="1" ht="15.75">
      <c r="A83" s="14"/>
      <c r="B83" s="14"/>
      <c r="C83" s="15"/>
      <c r="D83" s="14">
        <v>2.4500000000000002</v>
      </c>
      <c r="E83" s="14"/>
      <c r="F83" s="14">
        <v>2.4500000000000002</v>
      </c>
      <c r="G83" s="15">
        <f t="shared" si="17"/>
        <v>18.8</v>
      </c>
      <c r="H83" s="15"/>
      <c r="I83" s="15"/>
      <c r="J83" s="9" t="s">
        <v>78</v>
      </c>
      <c r="K83" s="9"/>
      <c r="L83" s="9" t="s">
        <v>9</v>
      </c>
      <c r="M83" s="8"/>
      <c r="N83" s="8" t="s">
        <v>80</v>
      </c>
    </row>
    <row r="84" spans="1:14" s="1" customFormat="1" ht="31.5">
      <c r="A84" s="14"/>
      <c r="B84" s="14"/>
      <c r="C84" s="15"/>
      <c r="D84" s="14">
        <v>0.2</v>
      </c>
      <c r="E84" s="14"/>
      <c r="F84" s="14">
        <v>0.2</v>
      </c>
      <c r="G84" s="15">
        <f t="shared" si="17"/>
        <v>19</v>
      </c>
      <c r="H84" s="15"/>
      <c r="I84" s="15"/>
      <c r="J84" s="9" t="s">
        <v>81</v>
      </c>
      <c r="K84" s="9" t="s">
        <v>23</v>
      </c>
      <c r="L84" s="9" t="s">
        <v>11</v>
      </c>
      <c r="M84" s="9" t="s">
        <v>10</v>
      </c>
      <c r="N84" s="8"/>
    </row>
    <row r="85" spans="1:14" s="1" customFormat="1" ht="31.5">
      <c r="A85" s="14">
        <f>B82</f>
        <v>19</v>
      </c>
      <c r="B85" s="14">
        <v>22</v>
      </c>
      <c r="C85" s="15">
        <f t="shared" si="20"/>
        <v>3</v>
      </c>
      <c r="D85" s="14">
        <v>0.35</v>
      </c>
      <c r="E85" s="14">
        <f>3/C85*100</f>
        <v>100</v>
      </c>
      <c r="F85" s="14">
        <v>0.35</v>
      </c>
      <c r="G85" s="15">
        <f t="shared" si="17"/>
        <v>19.350000000000001</v>
      </c>
      <c r="H85" s="15">
        <v>1.4</v>
      </c>
      <c r="I85" s="15">
        <f>H85*100/C85</f>
        <v>46.666666666666664</v>
      </c>
      <c r="J85" s="9" t="s">
        <v>82</v>
      </c>
      <c r="K85" s="9" t="s">
        <v>23</v>
      </c>
      <c r="L85" s="9" t="s">
        <v>11</v>
      </c>
      <c r="M85" s="8"/>
      <c r="N85" s="8"/>
    </row>
    <row r="86" spans="1:14" s="1" customFormat="1" ht="31.5">
      <c r="A86" s="15"/>
      <c r="B86" s="15"/>
      <c r="C86" s="15"/>
      <c r="D86" s="15">
        <v>2.65</v>
      </c>
      <c r="E86" s="15"/>
      <c r="F86" s="15">
        <v>2.65</v>
      </c>
      <c r="G86" s="15">
        <f t="shared" si="17"/>
        <v>22</v>
      </c>
      <c r="H86" s="15"/>
      <c r="I86" s="15"/>
      <c r="J86" s="9" t="s">
        <v>13</v>
      </c>
      <c r="K86" s="9"/>
      <c r="L86" s="9" t="s">
        <v>14</v>
      </c>
      <c r="M86" s="8" t="s">
        <v>18</v>
      </c>
      <c r="N86" s="8"/>
    </row>
    <row r="87" spans="1:14" s="1" customFormat="1" ht="21.75" customHeight="1"/>
    <row r="88" spans="1:14" s="1" customFormat="1" ht="21" customHeight="1">
      <c r="A88" s="58" t="s">
        <v>0</v>
      </c>
      <c r="B88" s="58"/>
      <c r="C88" s="58"/>
      <c r="D88" s="58" t="s">
        <v>32</v>
      </c>
      <c r="E88" s="58" t="s">
        <v>33</v>
      </c>
      <c r="F88" s="58" t="s">
        <v>34</v>
      </c>
      <c r="G88" s="58" t="s">
        <v>128</v>
      </c>
      <c r="H88" s="58" t="s">
        <v>35</v>
      </c>
      <c r="I88" s="58" t="s">
        <v>1</v>
      </c>
      <c r="J88" s="58" t="s">
        <v>2</v>
      </c>
      <c r="K88" s="59" t="s">
        <v>36</v>
      </c>
      <c r="L88" s="58" t="s">
        <v>3</v>
      </c>
      <c r="M88" s="60" t="s">
        <v>37</v>
      </c>
      <c r="N88" s="58" t="s">
        <v>4</v>
      </c>
    </row>
    <row r="89" spans="1:14" s="1" customFormat="1" ht="42.75" customHeight="1">
      <c r="A89" s="4" t="s">
        <v>38</v>
      </c>
      <c r="B89" s="4" t="s">
        <v>5</v>
      </c>
      <c r="C89" s="4" t="s">
        <v>39</v>
      </c>
      <c r="D89" s="58"/>
      <c r="E89" s="58"/>
      <c r="F89" s="58"/>
      <c r="G89" s="58"/>
      <c r="H89" s="58"/>
      <c r="I89" s="58"/>
      <c r="J89" s="58"/>
      <c r="K89" s="59"/>
      <c r="L89" s="58"/>
      <c r="M89" s="60"/>
      <c r="N89" s="58"/>
    </row>
    <row r="90" spans="1:14" s="1" customFormat="1" ht="42.75" customHeight="1">
      <c r="A90" s="34">
        <f>B85</f>
        <v>22</v>
      </c>
      <c r="B90" s="34">
        <v>25</v>
      </c>
      <c r="C90" s="35">
        <f>B90-A90</f>
        <v>3</v>
      </c>
      <c r="D90" s="34">
        <v>1.5</v>
      </c>
      <c r="E90" s="34">
        <v>100</v>
      </c>
      <c r="F90" s="34">
        <v>1.5</v>
      </c>
      <c r="G90" s="35">
        <f>F90+G86</f>
        <v>23.5</v>
      </c>
      <c r="H90" s="35">
        <v>1.3</v>
      </c>
      <c r="I90" s="35">
        <f>H90*100/C90</f>
        <v>43.333333333333336</v>
      </c>
      <c r="J90" s="33" t="s">
        <v>13</v>
      </c>
      <c r="K90" s="33"/>
      <c r="L90" s="33" t="s">
        <v>14</v>
      </c>
      <c r="M90" s="24" t="s">
        <v>18</v>
      </c>
      <c r="N90" s="24"/>
    </row>
    <row r="91" spans="1:14" s="1" customFormat="1" ht="42.75" customHeight="1">
      <c r="A91" s="14"/>
      <c r="B91" s="14"/>
      <c r="C91" s="15"/>
      <c r="D91" s="14">
        <v>1.5</v>
      </c>
      <c r="E91" s="14"/>
      <c r="F91" s="14">
        <v>1.5</v>
      </c>
      <c r="G91" s="15">
        <f>F91+G90</f>
        <v>25</v>
      </c>
      <c r="H91" s="15"/>
      <c r="I91" s="15"/>
      <c r="J91" s="9" t="s">
        <v>83</v>
      </c>
      <c r="K91" s="9" t="s">
        <v>84</v>
      </c>
      <c r="L91" s="9" t="s">
        <v>16</v>
      </c>
      <c r="M91" s="8" t="s">
        <v>18</v>
      </c>
      <c r="N91" s="8"/>
    </row>
    <row r="92" spans="1:14" s="1" customFormat="1" ht="42.75" customHeight="1">
      <c r="A92" s="15">
        <f>B90</f>
        <v>25</v>
      </c>
      <c r="B92" s="15">
        <v>28</v>
      </c>
      <c r="C92" s="15">
        <f>B92-A92</f>
        <v>3</v>
      </c>
      <c r="D92" s="15">
        <v>3</v>
      </c>
      <c r="E92" s="15">
        <f>D92/C92*100</f>
        <v>100</v>
      </c>
      <c r="F92" s="15">
        <v>3</v>
      </c>
      <c r="G92" s="15">
        <f>F92+G91</f>
        <v>28</v>
      </c>
      <c r="H92" s="15">
        <v>2.6</v>
      </c>
      <c r="I92" s="15">
        <f>H92*100/C92</f>
        <v>86.666666666666671</v>
      </c>
      <c r="J92" s="9" t="s">
        <v>83</v>
      </c>
      <c r="K92" s="9" t="s">
        <v>84</v>
      </c>
      <c r="L92" s="9" t="s">
        <v>16</v>
      </c>
      <c r="M92" s="8" t="s">
        <v>18</v>
      </c>
      <c r="N92" s="8"/>
    </row>
    <row r="93" spans="1:14" s="1" customFormat="1" ht="42.75" customHeight="1">
      <c r="A93" s="35">
        <f>B92</f>
        <v>28</v>
      </c>
      <c r="B93" s="35">
        <v>31</v>
      </c>
      <c r="C93" s="35">
        <f>B93-A93</f>
        <v>3</v>
      </c>
      <c r="D93" s="35">
        <v>3</v>
      </c>
      <c r="E93" s="35">
        <f>D93/C93*100</f>
        <v>100</v>
      </c>
      <c r="F93" s="35">
        <v>3</v>
      </c>
      <c r="G93" s="35">
        <f>F93+G92</f>
        <v>31</v>
      </c>
      <c r="H93" s="35">
        <v>1.9</v>
      </c>
      <c r="I93" s="35">
        <f>H93*100/C93</f>
        <v>63.333333333333336</v>
      </c>
      <c r="J93" s="33" t="s">
        <v>85</v>
      </c>
      <c r="K93" s="9"/>
      <c r="L93" s="33" t="s">
        <v>15</v>
      </c>
      <c r="M93" s="24" t="s">
        <v>18</v>
      </c>
      <c r="N93" s="8"/>
    </row>
    <row r="94" spans="1:14" s="1" customFormat="1" ht="42.75" customHeight="1">
      <c r="A94" s="35">
        <f>B93</f>
        <v>31</v>
      </c>
      <c r="B94" s="35">
        <v>34</v>
      </c>
      <c r="C94" s="35">
        <f>B94-A94</f>
        <v>3</v>
      </c>
      <c r="D94" s="35">
        <v>3</v>
      </c>
      <c r="E94" s="35">
        <f>D94/C94*100</f>
        <v>100</v>
      </c>
      <c r="F94" s="35">
        <v>3</v>
      </c>
      <c r="G94" s="35">
        <f>F94+G93</f>
        <v>34</v>
      </c>
      <c r="H94" s="35">
        <v>1.93</v>
      </c>
      <c r="I94" s="35">
        <f>H94*100/C94</f>
        <v>64.333333333333329</v>
      </c>
      <c r="J94" s="33" t="s">
        <v>86</v>
      </c>
      <c r="K94" s="9"/>
      <c r="L94" s="33" t="s">
        <v>15</v>
      </c>
      <c r="M94" s="24" t="s">
        <v>18</v>
      </c>
      <c r="N94" s="8"/>
    </row>
    <row r="95" spans="1:14" s="1" customFormat="1" ht="31.5" customHeight="1">
      <c r="A95" s="34">
        <f>B94</f>
        <v>34</v>
      </c>
      <c r="B95" s="34">
        <v>37</v>
      </c>
      <c r="C95" s="35">
        <f t="shared" si="20"/>
        <v>3</v>
      </c>
      <c r="D95" s="34">
        <v>3</v>
      </c>
      <c r="E95" s="34">
        <f t="shared" si="21"/>
        <v>100</v>
      </c>
      <c r="F95" s="35">
        <v>3</v>
      </c>
      <c r="G95" s="35">
        <f>F95+G94</f>
        <v>37</v>
      </c>
      <c r="H95" s="35">
        <v>2.66</v>
      </c>
      <c r="I95" s="35">
        <f t="shared" ref="I95:I96" si="23">H95*100/C95</f>
        <v>88.666666666666671</v>
      </c>
      <c r="J95" s="36" t="s">
        <v>87</v>
      </c>
      <c r="K95" s="36"/>
      <c r="L95" s="36" t="s">
        <v>15</v>
      </c>
      <c r="M95" s="37" t="s">
        <v>18</v>
      </c>
      <c r="N95" s="8"/>
    </row>
    <row r="96" spans="1:14" s="1" customFormat="1" ht="30" customHeight="1">
      <c r="A96" s="14">
        <f t="shared" si="22"/>
        <v>37</v>
      </c>
      <c r="B96" s="14">
        <v>40</v>
      </c>
      <c r="C96" s="15">
        <f t="shared" si="20"/>
        <v>3</v>
      </c>
      <c r="D96" s="14">
        <v>0.6</v>
      </c>
      <c r="E96" s="14">
        <v>100</v>
      </c>
      <c r="F96" s="14">
        <v>0.6</v>
      </c>
      <c r="G96" s="15">
        <f t="shared" si="17"/>
        <v>37.6</v>
      </c>
      <c r="H96" s="15">
        <v>1.53</v>
      </c>
      <c r="I96" s="15">
        <f t="shared" si="23"/>
        <v>51</v>
      </c>
      <c r="J96" s="9" t="s">
        <v>87</v>
      </c>
      <c r="K96" s="9"/>
      <c r="L96" s="9" t="s">
        <v>15</v>
      </c>
      <c r="M96" s="8" t="s">
        <v>18</v>
      </c>
      <c r="N96" s="8"/>
    </row>
    <row r="97" spans="1:14" s="1" customFormat="1" ht="19.5" customHeight="1">
      <c r="A97" s="14"/>
      <c r="B97" s="14"/>
      <c r="C97" s="15"/>
      <c r="D97" s="14">
        <v>1</v>
      </c>
      <c r="E97" s="14"/>
      <c r="F97" s="14">
        <v>1</v>
      </c>
      <c r="G97" s="15">
        <f t="shared" si="17"/>
        <v>38.6</v>
      </c>
      <c r="H97" s="15"/>
      <c r="I97" s="15"/>
      <c r="J97" s="9" t="s">
        <v>48</v>
      </c>
      <c r="K97" s="9"/>
      <c r="L97" s="9" t="s">
        <v>9</v>
      </c>
      <c r="M97" s="8"/>
      <c r="N97" s="8"/>
    </row>
    <row r="98" spans="1:14" s="1" customFormat="1" ht="20.25" customHeight="1">
      <c r="A98" s="14"/>
      <c r="B98" s="14"/>
      <c r="C98" s="15"/>
      <c r="D98" s="14">
        <v>1</v>
      </c>
      <c r="E98" s="14"/>
      <c r="F98" s="14">
        <v>1</v>
      </c>
      <c r="G98" s="15">
        <f t="shared" si="17"/>
        <v>39.6</v>
      </c>
      <c r="H98" s="15"/>
      <c r="I98" s="15"/>
      <c r="J98" s="9" t="s">
        <v>48</v>
      </c>
      <c r="K98" s="9"/>
      <c r="L98" s="9" t="s">
        <v>9</v>
      </c>
      <c r="M98" s="8"/>
      <c r="N98" s="8"/>
    </row>
    <row r="99" spans="1:14" s="1" customFormat="1" ht="20.25" customHeight="1">
      <c r="A99" s="14"/>
      <c r="B99" s="14"/>
      <c r="C99" s="15"/>
      <c r="D99" s="14">
        <v>0.4</v>
      </c>
      <c r="E99" s="14"/>
      <c r="F99" s="14">
        <v>0.4</v>
      </c>
      <c r="G99" s="15">
        <f t="shared" si="17"/>
        <v>40</v>
      </c>
      <c r="H99" s="15"/>
      <c r="I99" s="15"/>
      <c r="J99" s="9" t="s">
        <v>60</v>
      </c>
      <c r="K99" s="9"/>
      <c r="L99" s="9" t="s">
        <v>88</v>
      </c>
      <c r="M99" s="8"/>
      <c r="N99" s="8"/>
    </row>
    <row r="100" spans="1:14" s="1" customFormat="1" ht="18" customHeight="1">
      <c r="A100" s="15">
        <f>B96</f>
        <v>40</v>
      </c>
      <c r="B100" s="15">
        <v>42</v>
      </c>
      <c r="C100" s="15">
        <f t="shared" si="20"/>
        <v>2</v>
      </c>
      <c r="D100" s="15">
        <v>2</v>
      </c>
      <c r="E100" s="15">
        <f t="shared" si="21"/>
        <v>100</v>
      </c>
      <c r="F100" s="15">
        <v>2</v>
      </c>
      <c r="G100" s="15">
        <f t="shared" si="17"/>
        <v>42</v>
      </c>
      <c r="H100" s="15">
        <v>1.23</v>
      </c>
      <c r="I100" s="15">
        <f>H100*100/C100</f>
        <v>61.5</v>
      </c>
      <c r="J100" s="9" t="s">
        <v>60</v>
      </c>
      <c r="K100" s="9"/>
      <c r="L100" s="9" t="s">
        <v>88</v>
      </c>
      <c r="M100" s="8"/>
      <c r="N100" s="8"/>
    </row>
    <row r="101" spans="1:14" s="1" customFormat="1" ht="19.5" customHeight="1">
      <c r="A101" s="2"/>
      <c r="B101" s="2"/>
      <c r="C101" s="2"/>
      <c r="D101" s="18"/>
      <c r="E101" s="18"/>
      <c r="F101" s="2"/>
      <c r="G101" s="2"/>
      <c r="H101" s="2"/>
      <c r="I101" s="18"/>
      <c r="J101" s="20"/>
      <c r="K101" s="20"/>
      <c r="L101" s="20"/>
      <c r="M101" s="2"/>
      <c r="N101" s="2"/>
    </row>
    <row r="102" spans="1:14" s="1" customFormat="1" ht="20.25" customHeight="1">
      <c r="A102" s="42" t="s">
        <v>89</v>
      </c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</row>
    <row r="103" spans="1:14" s="1" customFormat="1" ht="20.25" customHeight="1">
      <c r="A103" s="43"/>
      <c r="B103" s="43"/>
      <c r="C103" s="11"/>
      <c r="D103" s="11"/>
      <c r="E103" s="11"/>
      <c r="F103" s="11"/>
      <c r="G103" s="11"/>
      <c r="H103" s="12"/>
      <c r="I103" s="11"/>
      <c r="J103" s="29"/>
      <c r="K103" s="13"/>
      <c r="L103" s="26"/>
    </row>
    <row r="104" spans="1:14" s="2" customFormat="1" ht="20.25" customHeight="1">
      <c r="A104" s="45" t="s">
        <v>29</v>
      </c>
      <c r="B104" s="45"/>
      <c r="C104" s="46" t="s">
        <v>123</v>
      </c>
      <c r="D104" s="46"/>
      <c r="E104" s="47"/>
      <c r="F104" s="47"/>
      <c r="G104" s="47"/>
      <c r="H104" s="48"/>
      <c r="I104" s="47"/>
      <c r="J104" s="49"/>
      <c r="K104" s="31"/>
      <c r="L104" s="50" t="s">
        <v>28</v>
      </c>
      <c r="M104" s="50"/>
      <c r="N104" s="51" t="s">
        <v>126</v>
      </c>
    </row>
    <row r="105" spans="1:14" s="2" customFormat="1" ht="20.25" customHeight="1">
      <c r="A105" s="45" t="s">
        <v>31</v>
      </c>
      <c r="B105" s="45"/>
      <c r="C105" s="46" t="s">
        <v>124</v>
      </c>
      <c r="D105" s="46"/>
      <c r="E105" s="53"/>
      <c r="F105" s="54"/>
      <c r="G105" s="54"/>
      <c r="H105" s="53"/>
      <c r="I105" s="54"/>
      <c r="J105" s="55"/>
      <c r="K105" s="56"/>
      <c r="L105" s="50" t="s">
        <v>30</v>
      </c>
      <c r="M105" s="50"/>
      <c r="N105" s="51" t="s">
        <v>127</v>
      </c>
    </row>
    <row r="106" spans="1:14" s="2" customFormat="1" ht="20.25" customHeight="1">
      <c r="A106" s="45" t="s">
        <v>129</v>
      </c>
      <c r="B106" s="45"/>
      <c r="C106" s="46" t="s">
        <v>125</v>
      </c>
      <c r="D106" s="46"/>
      <c r="E106" s="53"/>
      <c r="F106" s="47"/>
      <c r="G106" s="47"/>
      <c r="H106" s="48"/>
      <c r="I106" s="47"/>
      <c r="J106" s="49"/>
      <c r="K106" s="31"/>
      <c r="L106" s="64" t="s">
        <v>111</v>
      </c>
      <c r="M106" s="50"/>
      <c r="N106" s="57">
        <v>42</v>
      </c>
    </row>
    <row r="107" spans="1:14" s="3" customFormat="1" ht="20.25" customHeight="1">
      <c r="A107" s="58" t="s">
        <v>0</v>
      </c>
      <c r="B107" s="58"/>
      <c r="C107" s="58"/>
      <c r="D107" s="58" t="s">
        <v>32</v>
      </c>
      <c r="E107" s="58" t="s">
        <v>33</v>
      </c>
      <c r="F107" s="58" t="s">
        <v>34</v>
      </c>
      <c r="G107" s="58" t="s">
        <v>128</v>
      </c>
      <c r="H107" s="58" t="s">
        <v>35</v>
      </c>
      <c r="I107" s="58" t="s">
        <v>1</v>
      </c>
      <c r="J107" s="58" t="s">
        <v>2</v>
      </c>
      <c r="K107" s="59" t="s">
        <v>36</v>
      </c>
      <c r="L107" s="58" t="s">
        <v>3</v>
      </c>
      <c r="M107" s="60" t="s">
        <v>37</v>
      </c>
      <c r="N107" s="58" t="s">
        <v>4</v>
      </c>
    </row>
    <row r="108" spans="1:14" s="3" customFormat="1" ht="44.25" customHeight="1">
      <c r="A108" s="4" t="s">
        <v>38</v>
      </c>
      <c r="B108" s="4" t="s">
        <v>5</v>
      </c>
      <c r="C108" s="4" t="s">
        <v>39</v>
      </c>
      <c r="D108" s="58"/>
      <c r="E108" s="58"/>
      <c r="F108" s="58"/>
      <c r="G108" s="58"/>
      <c r="H108" s="58"/>
      <c r="I108" s="58"/>
      <c r="J108" s="58"/>
      <c r="K108" s="59"/>
      <c r="L108" s="58"/>
      <c r="M108" s="60"/>
      <c r="N108" s="58"/>
    </row>
    <row r="109" spans="1:14" ht="20.25" customHeight="1">
      <c r="A109" s="14">
        <v>0</v>
      </c>
      <c r="B109" s="14">
        <v>3</v>
      </c>
      <c r="C109" s="15">
        <f>B109-A109</f>
        <v>3</v>
      </c>
      <c r="D109" s="14">
        <v>0</v>
      </c>
      <c r="E109" s="14">
        <f>0.7/C109*100</f>
        <v>23.333333333333332</v>
      </c>
      <c r="F109" s="15">
        <v>2.2999999999999998</v>
      </c>
      <c r="G109" s="15">
        <f>F109</f>
        <v>2.2999999999999998</v>
      </c>
      <c r="H109" s="15"/>
      <c r="I109" s="15"/>
      <c r="J109" s="9" t="s">
        <v>63</v>
      </c>
      <c r="K109" s="9"/>
      <c r="L109" s="9"/>
      <c r="M109" s="8"/>
      <c r="N109" s="8"/>
    </row>
    <row r="110" spans="1:14" ht="20.25" customHeight="1">
      <c r="A110" s="14"/>
      <c r="B110" s="14"/>
      <c r="C110" s="15"/>
      <c r="D110" s="14">
        <v>0.7</v>
      </c>
      <c r="E110" s="14"/>
      <c r="F110" s="15">
        <v>0.7</v>
      </c>
      <c r="G110" s="15">
        <f>F110+G109</f>
        <v>3</v>
      </c>
      <c r="H110" s="15"/>
      <c r="I110" s="15"/>
      <c r="J110" s="9" t="s">
        <v>75</v>
      </c>
      <c r="K110" s="9" t="s">
        <v>6</v>
      </c>
      <c r="L110" s="9" t="s">
        <v>56</v>
      </c>
      <c r="M110" s="8"/>
      <c r="N110" s="8" t="s">
        <v>8</v>
      </c>
    </row>
    <row r="111" spans="1:14" ht="20.25" customHeight="1">
      <c r="A111" s="14">
        <f>B109</f>
        <v>3</v>
      </c>
      <c r="B111" s="14">
        <v>4</v>
      </c>
      <c r="C111" s="15">
        <f>B111-A111</f>
        <v>1</v>
      </c>
      <c r="D111" s="14">
        <v>0.33</v>
      </c>
      <c r="E111" s="14">
        <f>0.53/C111*100</f>
        <v>53</v>
      </c>
      <c r="F111" s="15">
        <f>D111*1/0.53</f>
        <v>0.62264150943396224</v>
      </c>
      <c r="G111" s="15">
        <f t="shared" ref="G111:G139" si="24">F111+G110</f>
        <v>3.6226415094339623</v>
      </c>
      <c r="H111" s="15"/>
      <c r="I111" s="15"/>
      <c r="J111" s="9" t="s">
        <v>75</v>
      </c>
      <c r="K111" s="9" t="s">
        <v>6</v>
      </c>
      <c r="L111" s="9" t="s">
        <v>56</v>
      </c>
      <c r="M111" s="8"/>
      <c r="N111" s="8"/>
    </row>
    <row r="112" spans="1:14" ht="20.25" customHeight="1">
      <c r="A112" s="14"/>
      <c r="B112" s="14"/>
      <c r="C112" s="15"/>
      <c r="D112" s="14">
        <v>0.2</v>
      </c>
      <c r="E112" s="14"/>
      <c r="F112" s="15">
        <f>D112*1/0.53</f>
        <v>0.37735849056603776</v>
      </c>
      <c r="G112" s="15">
        <f t="shared" si="24"/>
        <v>4</v>
      </c>
      <c r="H112" s="15"/>
      <c r="I112" s="15"/>
      <c r="J112" s="9" t="s">
        <v>21</v>
      </c>
      <c r="K112" s="9"/>
      <c r="L112" s="9" t="s">
        <v>90</v>
      </c>
      <c r="M112" s="8"/>
      <c r="N112" s="8"/>
    </row>
    <row r="113" spans="1:14" ht="20.25" customHeight="1">
      <c r="A113" s="14">
        <f t="shared" ref="A113" si="25">B111</f>
        <v>4</v>
      </c>
      <c r="B113" s="14">
        <v>7</v>
      </c>
      <c r="C113" s="15">
        <f t="shared" ref="C113" si="26">B113-A113</f>
        <v>3</v>
      </c>
      <c r="D113" s="14">
        <v>0.7</v>
      </c>
      <c r="E113" s="14">
        <f>2.5/C113*100</f>
        <v>83.333333333333343</v>
      </c>
      <c r="F113" s="15">
        <f>D113*3/2.5</f>
        <v>0.83999999999999986</v>
      </c>
      <c r="G113" s="15">
        <f t="shared" si="24"/>
        <v>4.84</v>
      </c>
      <c r="H113" s="15"/>
      <c r="I113" s="15"/>
      <c r="J113" s="9" t="s">
        <v>21</v>
      </c>
      <c r="K113" s="9"/>
      <c r="L113" s="9" t="s">
        <v>90</v>
      </c>
      <c r="M113" s="8"/>
      <c r="N113" s="8"/>
    </row>
    <row r="114" spans="1:14" ht="32.25" customHeight="1">
      <c r="A114" s="14"/>
      <c r="B114" s="14"/>
      <c r="C114" s="15"/>
      <c r="D114" s="14">
        <v>1.8</v>
      </c>
      <c r="E114" s="14"/>
      <c r="F114" s="15">
        <f>D114*3/2.5</f>
        <v>2.16</v>
      </c>
      <c r="G114" s="15">
        <f t="shared" si="24"/>
        <v>7</v>
      </c>
      <c r="H114" s="15"/>
      <c r="I114" s="15"/>
      <c r="J114" s="9" t="s">
        <v>91</v>
      </c>
      <c r="K114" s="9"/>
      <c r="L114" s="9" t="s">
        <v>16</v>
      </c>
      <c r="M114" s="8"/>
      <c r="N114" s="8"/>
    </row>
    <row r="115" spans="1:14" ht="20.25" customHeight="1">
      <c r="A115" s="14">
        <f>B113</f>
        <v>7</v>
      </c>
      <c r="B115" s="14">
        <v>10</v>
      </c>
      <c r="C115" s="15">
        <f t="shared" ref="C115:C139" si="27">B115-A115</f>
        <v>3</v>
      </c>
      <c r="D115" s="14">
        <v>2.1</v>
      </c>
      <c r="E115" s="14">
        <f t="shared" ref="E115:E139" si="28">D115/C115*100</f>
        <v>70</v>
      </c>
      <c r="F115" s="15">
        <v>3</v>
      </c>
      <c r="G115" s="15">
        <f t="shared" si="24"/>
        <v>10</v>
      </c>
      <c r="H115" s="15"/>
      <c r="I115" s="15"/>
      <c r="J115" s="9" t="s">
        <v>21</v>
      </c>
      <c r="K115" s="9"/>
      <c r="L115" s="9" t="s">
        <v>90</v>
      </c>
      <c r="M115" s="8"/>
      <c r="N115" s="8"/>
    </row>
    <row r="116" spans="1:14" ht="20.25" customHeight="1">
      <c r="A116" s="14">
        <f t="shared" ref="A116:A136" si="29">B115</f>
        <v>10</v>
      </c>
      <c r="B116" s="14">
        <v>13</v>
      </c>
      <c r="C116" s="15">
        <f t="shared" si="27"/>
        <v>3</v>
      </c>
      <c r="D116" s="14">
        <v>0.5</v>
      </c>
      <c r="E116" s="14">
        <f>1.81/C116*100</f>
        <v>60.333333333333336</v>
      </c>
      <c r="F116" s="15">
        <f>D116*3/1.81</f>
        <v>0.82872928176795579</v>
      </c>
      <c r="G116" s="15">
        <f t="shared" si="24"/>
        <v>10.828729281767956</v>
      </c>
      <c r="H116" s="15"/>
      <c r="I116" s="15"/>
      <c r="J116" s="9" t="s">
        <v>21</v>
      </c>
      <c r="K116" s="9"/>
      <c r="L116" s="9" t="s">
        <v>90</v>
      </c>
      <c r="M116" s="8"/>
      <c r="N116" s="8"/>
    </row>
    <row r="117" spans="1:14" ht="20.25" customHeight="1">
      <c r="A117" s="14"/>
      <c r="B117" s="14"/>
      <c r="C117" s="15"/>
      <c r="D117" s="14">
        <v>0.43</v>
      </c>
      <c r="E117" s="14"/>
      <c r="F117" s="15">
        <f t="shared" ref="F117:F118" si="30">D117*3/1.81</f>
        <v>0.71270718232044195</v>
      </c>
      <c r="G117" s="15">
        <f t="shared" si="24"/>
        <v>11.541436464088397</v>
      </c>
      <c r="H117" s="15"/>
      <c r="I117" s="15"/>
      <c r="J117" s="9" t="s">
        <v>92</v>
      </c>
      <c r="K117" s="9"/>
      <c r="L117" s="9" t="s">
        <v>20</v>
      </c>
      <c r="M117" s="8"/>
      <c r="N117" s="8"/>
    </row>
    <row r="118" spans="1:14" ht="15.75">
      <c r="A118" s="14"/>
      <c r="B118" s="14"/>
      <c r="C118" s="15"/>
      <c r="D118" s="14">
        <v>0.88</v>
      </c>
      <c r="E118" s="14"/>
      <c r="F118" s="15">
        <f t="shared" si="30"/>
        <v>1.4585635359116023</v>
      </c>
      <c r="G118" s="15">
        <f t="shared" si="24"/>
        <v>13</v>
      </c>
      <c r="H118" s="15"/>
      <c r="I118" s="15"/>
      <c r="J118" s="9" t="s">
        <v>93</v>
      </c>
      <c r="K118" s="9"/>
      <c r="L118" s="9" t="s">
        <v>9</v>
      </c>
      <c r="M118" s="8"/>
      <c r="N118" s="8"/>
    </row>
    <row r="119" spans="1:14" ht="63">
      <c r="A119" s="14">
        <f>B116</f>
        <v>13</v>
      </c>
      <c r="B119" s="14">
        <v>16</v>
      </c>
      <c r="C119" s="15">
        <f t="shared" si="27"/>
        <v>3</v>
      </c>
      <c r="D119" s="14">
        <v>2.5</v>
      </c>
      <c r="E119" s="14">
        <v>100</v>
      </c>
      <c r="F119" s="14">
        <v>2.5</v>
      </c>
      <c r="G119" s="15">
        <f t="shared" si="24"/>
        <v>15.5</v>
      </c>
      <c r="H119" s="15">
        <v>0.25</v>
      </c>
      <c r="I119" s="15">
        <f>H119*100/C119</f>
        <v>8.3333333333333339</v>
      </c>
      <c r="J119" s="9" t="s">
        <v>93</v>
      </c>
      <c r="K119" s="9" t="s">
        <v>94</v>
      </c>
      <c r="L119" s="9" t="s">
        <v>9</v>
      </c>
      <c r="M119" s="8"/>
      <c r="N119" s="8"/>
    </row>
    <row r="120" spans="1:14" ht="15.6" customHeight="1">
      <c r="A120" s="14"/>
      <c r="B120" s="14"/>
      <c r="C120" s="15"/>
      <c r="D120" s="14">
        <v>0.5</v>
      </c>
      <c r="E120" s="14"/>
      <c r="F120" s="14">
        <v>0.5</v>
      </c>
      <c r="G120" s="15">
        <f t="shared" si="24"/>
        <v>16</v>
      </c>
      <c r="H120" s="15"/>
      <c r="I120" s="15"/>
      <c r="J120" s="9" t="s">
        <v>95</v>
      </c>
      <c r="K120" s="9"/>
      <c r="L120" s="9" t="s">
        <v>25</v>
      </c>
      <c r="M120" s="8"/>
      <c r="N120" s="8"/>
    </row>
    <row r="121" spans="1:14" ht="15.6" customHeight="1">
      <c r="A121" s="14">
        <f>B119</f>
        <v>16</v>
      </c>
      <c r="B121" s="14">
        <v>19</v>
      </c>
      <c r="C121" s="15">
        <f t="shared" si="27"/>
        <v>3</v>
      </c>
      <c r="D121" s="14">
        <v>0.5</v>
      </c>
      <c r="E121" s="14">
        <f>2.5/C121*100</f>
        <v>83.333333333333343</v>
      </c>
      <c r="F121" s="15">
        <f>D121*3/2.5</f>
        <v>0.6</v>
      </c>
      <c r="G121" s="15">
        <f t="shared" si="24"/>
        <v>16.600000000000001</v>
      </c>
      <c r="H121" s="15">
        <v>0.63</v>
      </c>
      <c r="I121" s="15">
        <f>H121*100/C121</f>
        <v>21</v>
      </c>
      <c r="J121" s="9" t="s">
        <v>95</v>
      </c>
      <c r="K121" s="9"/>
      <c r="L121" s="9" t="s">
        <v>25</v>
      </c>
      <c r="M121" s="8"/>
      <c r="N121" s="8"/>
    </row>
    <row r="122" spans="1:14" ht="15.75">
      <c r="A122" s="14"/>
      <c r="B122" s="14"/>
      <c r="C122" s="15"/>
      <c r="D122" s="14">
        <v>1.1000000000000001</v>
      </c>
      <c r="E122" s="14"/>
      <c r="F122" s="15">
        <f t="shared" ref="F122:F123" si="31">D122*3/2.5</f>
        <v>1.32</v>
      </c>
      <c r="G122" s="15">
        <f t="shared" si="24"/>
        <v>17.920000000000002</v>
      </c>
      <c r="H122" s="15"/>
      <c r="I122" s="15"/>
      <c r="J122" s="9" t="s">
        <v>93</v>
      </c>
      <c r="K122" s="9"/>
      <c r="L122" s="9" t="s">
        <v>9</v>
      </c>
      <c r="M122" s="8"/>
      <c r="N122" s="8" t="s">
        <v>80</v>
      </c>
    </row>
    <row r="123" spans="1:14" ht="15.75">
      <c r="A123" s="14"/>
      <c r="B123" s="14"/>
      <c r="C123" s="15"/>
      <c r="D123" s="14">
        <v>0.9</v>
      </c>
      <c r="E123" s="14"/>
      <c r="F123" s="15">
        <f t="shared" si="31"/>
        <v>1.08</v>
      </c>
      <c r="G123" s="15">
        <f t="shared" si="24"/>
        <v>19</v>
      </c>
      <c r="H123" s="15"/>
      <c r="I123" s="15"/>
      <c r="J123" s="9" t="s">
        <v>96</v>
      </c>
      <c r="K123" s="9"/>
      <c r="L123" s="9" t="s">
        <v>9</v>
      </c>
      <c r="M123" s="8"/>
      <c r="N123" s="8"/>
    </row>
    <row r="124" spans="1:14" ht="15.75">
      <c r="A124" s="14">
        <f>B121</f>
        <v>19</v>
      </c>
      <c r="B124" s="14">
        <v>22</v>
      </c>
      <c r="C124" s="15">
        <f t="shared" si="27"/>
        <v>3</v>
      </c>
      <c r="D124" s="14">
        <v>0.3</v>
      </c>
      <c r="E124" s="14">
        <v>100</v>
      </c>
      <c r="F124" s="14">
        <v>0.3</v>
      </c>
      <c r="G124" s="15">
        <f t="shared" si="24"/>
        <v>19.3</v>
      </c>
      <c r="H124" s="15">
        <v>1.81</v>
      </c>
      <c r="I124" s="15">
        <f>H124*100/C124</f>
        <v>60.333333333333336</v>
      </c>
      <c r="J124" s="9" t="s">
        <v>96</v>
      </c>
      <c r="K124" s="9"/>
      <c r="L124" s="9" t="s">
        <v>9</v>
      </c>
      <c r="M124" s="8"/>
      <c r="N124" s="8"/>
    </row>
    <row r="125" spans="1:14" ht="31.5">
      <c r="A125" s="15"/>
      <c r="B125" s="15"/>
      <c r="C125" s="15"/>
      <c r="D125" s="15">
        <v>1.4</v>
      </c>
      <c r="E125" s="15"/>
      <c r="F125" s="15">
        <v>1.4</v>
      </c>
      <c r="G125" s="15">
        <f t="shared" si="24"/>
        <v>20.7</v>
      </c>
      <c r="H125" s="15"/>
      <c r="I125" s="15"/>
      <c r="J125" s="9" t="s">
        <v>97</v>
      </c>
      <c r="K125" s="9"/>
      <c r="L125" s="9" t="s">
        <v>14</v>
      </c>
      <c r="M125" s="8" t="s">
        <v>26</v>
      </c>
      <c r="N125" s="8"/>
    </row>
    <row r="127" spans="1:14" ht="30.75" customHeight="1">
      <c r="A127" s="58" t="s">
        <v>0</v>
      </c>
      <c r="B127" s="58"/>
      <c r="C127" s="58"/>
      <c r="D127" s="58" t="s">
        <v>32</v>
      </c>
      <c r="E127" s="58" t="s">
        <v>33</v>
      </c>
      <c r="F127" s="58" t="s">
        <v>34</v>
      </c>
      <c r="G127" s="58" t="s">
        <v>128</v>
      </c>
      <c r="H127" s="58" t="s">
        <v>35</v>
      </c>
      <c r="I127" s="58" t="s">
        <v>1</v>
      </c>
      <c r="J127" s="58" t="s">
        <v>2</v>
      </c>
      <c r="K127" s="59" t="s">
        <v>36</v>
      </c>
      <c r="L127" s="58" t="s">
        <v>3</v>
      </c>
      <c r="M127" s="60" t="s">
        <v>37</v>
      </c>
      <c r="N127" s="58" t="s">
        <v>4</v>
      </c>
    </row>
    <row r="128" spans="1:14" ht="38.25" customHeight="1">
      <c r="A128" s="4" t="s">
        <v>38</v>
      </c>
      <c r="B128" s="4" t="s">
        <v>5</v>
      </c>
      <c r="C128" s="4" t="s">
        <v>39</v>
      </c>
      <c r="D128" s="58"/>
      <c r="E128" s="58"/>
      <c r="F128" s="58"/>
      <c r="G128" s="58"/>
      <c r="H128" s="58"/>
      <c r="I128" s="58"/>
      <c r="J128" s="58"/>
      <c r="K128" s="59"/>
      <c r="L128" s="58"/>
      <c r="M128" s="60"/>
      <c r="N128" s="58"/>
    </row>
    <row r="129" spans="1:14" ht="38.25" customHeight="1">
      <c r="A129" s="14"/>
      <c r="B129" s="14"/>
      <c r="C129" s="15"/>
      <c r="D129" s="14">
        <v>1.3</v>
      </c>
      <c r="E129" s="14"/>
      <c r="F129" s="14">
        <v>1.3</v>
      </c>
      <c r="G129" s="15">
        <f>F129+G125</f>
        <v>22</v>
      </c>
      <c r="H129" s="15"/>
      <c r="I129" s="15"/>
      <c r="J129" s="9" t="s">
        <v>13</v>
      </c>
      <c r="K129" s="9"/>
      <c r="L129" s="9" t="s">
        <v>14</v>
      </c>
      <c r="M129" s="8" t="s">
        <v>26</v>
      </c>
      <c r="N129" s="8"/>
    </row>
    <row r="130" spans="1:14" ht="38.25" customHeight="1">
      <c r="A130" s="14">
        <f>B124</f>
        <v>22</v>
      </c>
      <c r="B130" s="14">
        <v>25</v>
      </c>
      <c r="C130" s="15">
        <f>B130-A130</f>
        <v>3</v>
      </c>
      <c r="D130" s="14">
        <v>1</v>
      </c>
      <c r="E130" s="14">
        <v>100</v>
      </c>
      <c r="F130" s="14">
        <v>1</v>
      </c>
      <c r="G130" s="15">
        <f>F130+G129</f>
        <v>23</v>
      </c>
      <c r="H130" s="15">
        <v>1.54</v>
      </c>
      <c r="I130" s="15">
        <f>H130*100/C130</f>
        <v>51.333333333333336</v>
      </c>
      <c r="J130" s="9" t="s">
        <v>98</v>
      </c>
      <c r="K130" s="9"/>
      <c r="L130" s="9" t="s">
        <v>14</v>
      </c>
      <c r="M130" s="8" t="s">
        <v>26</v>
      </c>
      <c r="N130" s="8"/>
    </row>
    <row r="131" spans="1:14" ht="38.25" customHeight="1">
      <c r="A131" s="15"/>
      <c r="B131" s="15"/>
      <c r="C131" s="15"/>
      <c r="D131" s="15">
        <v>2</v>
      </c>
      <c r="E131" s="15"/>
      <c r="F131" s="15">
        <v>2</v>
      </c>
      <c r="G131" s="15">
        <f>F131+G130</f>
        <v>25</v>
      </c>
      <c r="H131" s="15"/>
      <c r="I131" s="15"/>
      <c r="J131" s="9" t="s">
        <v>85</v>
      </c>
      <c r="K131" s="9"/>
      <c r="L131" s="9" t="s">
        <v>16</v>
      </c>
      <c r="M131" s="8" t="s">
        <v>26</v>
      </c>
      <c r="N131" s="8"/>
    </row>
    <row r="132" spans="1:14" ht="31.5" customHeight="1">
      <c r="A132" s="35">
        <f>B130</f>
        <v>25</v>
      </c>
      <c r="B132" s="35">
        <v>28</v>
      </c>
      <c r="C132" s="35">
        <f t="shared" si="27"/>
        <v>3</v>
      </c>
      <c r="D132" s="35">
        <v>3</v>
      </c>
      <c r="E132" s="35">
        <f t="shared" si="28"/>
        <v>100</v>
      </c>
      <c r="F132" s="35">
        <v>3</v>
      </c>
      <c r="G132" s="35">
        <f>F132+G131</f>
        <v>28</v>
      </c>
      <c r="H132" s="35">
        <v>1.49</v>
      </c>
      <c r="I132" s="35">
        <f>H132*100/C132</f>
        <v>49.666666666666664</v>
      </c>
      <c r="J132" s="36" t="s">
        <v>58</v>
      </c>
      <c r="K132" s="36" t="s">
        <v>99</v>
      </c>
      <c r="L132" s="36" t="s">
        <v>16</v>
      </c>
      <c r="M132" s="37" t="s">
        <v>26</v>
      </c>
      <c r="N132" s="37"/>
    </row>
    <row r="133" spans="1:14" ht="30.75" customHeight="1">
      <c r="A133" s="39">
        <f>B132</f>
        <v>28</v>
      </c>
      <c r="B133" s="39">
        <v>31</v>
      </c>
      <c r="C133" s="40">
        <f t="shared" si="27"/>
        <v>3</v>
      </c>
      <c r="D133" s="39">
        <v>3</v>
      </c>
      <c r="E133" s="39">
        <f t="shared" si="28"/>
        <v>100</v>
      </c>
      <c r="F133" s="40">
        <v>3</v>
      </c>
      <c r="G133" s="35">
        <f t="shared" si="24"/>
        <v>31</v>
      </c>
      <c r="H133" s="40">
        <v>2.52</v>
      </c>
      <c r="I133" s="35">
        <f t="shared" ref="I133:I136" si="32">H133*100/C133</f>
        <v>84</v>
      </c>
      <c r="J133" s="33" t="s">
        <v>58</v>
      </c>
      <c r="K133" s="41" t="s">
        <v>100</v>
      </c>
      <c r="L133" s="41" t="s">
        <v>16</v>
      </c>
      <c r="M133" s="24" t="s">
        <v>26</v>
      </c>
      <c r="N133" s="10"/>
    </row>
    <row r="134" spans="1:14" ht="30.75" customHeight="1">
      <c r="A134" s="14">
        <f t="shared" si="29"/>
        <v>31</v>
      </c>
      <c r="B134" s="14">
        <v>34</v>
      </c>
      <c r="C134" s="15">
        <f t="shared" si="27"/>
        <v>3</v>
      </c>
      <c r="D134" s="14">
        <v>3</v>
      </c>
      <c r="E134" s="14">
        <f t="shared" si="28"/>
        <v>100</v>
      </c>
      <c r="F134" s="15">
        <v>3</v>
      </c>
      <c r="G134" s="15">
        <f t="shared" si="24"/>
        <v>34</v>
      </c>
      <c r="H134" s="15">
        <v>2.57</v>
      </c>
      <c r="I134" s="15">
        <f t="shared" si="32"/>
        <v>85.666666666666671</v>
      </c>
      <c r="J134" s="9" t="s">
        <v>58</v>
      </c>
      <c r="K134" s="9"/>
      <c r="L134" s="9" t="s">
        <v>16</v>
      </c>
      <c r="M134" s="8" t="s">
        <v>26</v>
      </c>
      <c r="N134" s="8"/>
    </row>
    <row r="135" spans="1:14" ht="30" customHeight="1">
      <c r="A135" s="34">
        <f t="shared" si="29"/>
        <v>34</v>
      </c>
      <c r="B135" s="34">
        <v>37</v>
      </c>
      <c r="C135" s="35">
        <f t="shared" si="27"/>
        <v>3</v>
      </c>
      <c r="D135" s="34">
        <v>3</v>
      </c>
      <c r="E135" s="34">
        <f t="shared" si="28"/>
        <v>100</v>
      </c>
      <c r="F135" s="35">
        <v>3</v>
      </c>
      <c r="G135" s="35">
        <f t="shared" si="24"/>
        <v>37</v>
      </c>
      <c r="H135" s="35">
        <v>2.21</v>
      </c>
      <c r="I135" s="35">
        <f t="shared" si="32"/>
        <v>73.666666666666671</v>
      </c>
      <c r="J135" s="33" t="s">
        <v>101</v>
      </c>
      <c r="K135" s="33" t="s">
        <v>102</v>
      </c>
      <c r="L135" s="33" t="s">
        <v>16</v>
      </c>
      <c r="M135" s="24" t="s">
        <v>26</v>
      </c>
      <c r="N135" s="38"/>
    </row>
    <row r="136" spans="1:14" ht="31.5">
      <c r="A136" s="14">
        <f t="shared" si="29"/>
        <v>37</v>
      </c>
      <c r="B136" s="14">
        <v>40</v>
      </c>
      <c r="C136" s="15">
        <f t="shared" si="27"/>
        <v>3</v>
      </c>
      <c r="D136" s="14">
        <v>0.6</v>
      </c>
      <c r="E136" s="14">
        <v>100</v>
      </c>
      <c r="F136" s="14">
        <v>0.6</v>
      </c>
      <c r="G136" s="15">
        <f t="shared" si="24"/>
        <v>37.6</v>
      </c>
      <c r="H136" s="15">
        <v>0.47</v>
      </c>
      <c r="I136" s="15">
        <f t="shared" si="32"/>
        <v>15.666666666666666</v>
      </c>
      <c r="J136" s="9" t="s">
        <v>101</v>
      </c>
      <c r="K136" s="9"/>
      <c r="L136" s="9" t="s">
        <v>16</v>
      </c>
      <c r="M136" s="8" t="s">
        <v>26</v>
      </c>
      <c r="N136" s="8"/>
    </row>
    <row r="137" spans="1:14" ht="15.75">
      <c r="A137" s="14"/>
      <c r="B137" s="14"/>
      <c r="C137" s="15"/>
      <c r="D137" s="14">
        <v>2</v>
      </c>
      <c r="E137" s="14"/>
      <c r="F137" s="14">
        <v>2</v>
      </c>
      <c r="G137" s="15">
        <f t="shared" si="24"/>
        <v>39.6</v>
      </c>
      <c r="H137" s="15"/>
      <c r="I137" s="15"/>
      <c r="J137" s="9" t="s">
        <v>19</v>
      </c>
      <c r="K137" s="9"/>
      <c r="L137" s="9" t="s">
        <v>9</v>
      </c>
      <c r="M137" s="8"/>
      <c r="N137" s="8" t="s">
        <v>103</v>
      </c>
    </row>
    <row r="138" spans="1:14" ht="31.5">
      <c r="A138" s="14"/>
      <c r="B138" s="14"/>
      <c r="C138" s="15"/>
      <c r="D138" s="14">
        <v>0.4</v>
      </c>
      <c r="E138" s="14"/>
      <c r="F138" s="14">
        <v>0.4</v>
      </c>
      <c r="G138" s="15">
        <f t="shared" si="24"/>
        <v>40</v>
      </c>
      <c r="H138" s="15"/>
      <c r="I138" s="15"/>
      <c r="J138" s="9" t="s">
        <v>60</v>
      </c>
      <c r="K138" s="9"/>
      <c r="L138" s="9" t="s">
        <v>104</v>
      </c>
      <c r="M138" s="8"/>
      <c r="N138" s="8"/>
    </row>
    <row r="139" spans="1:14" ht="31.5">
      <c r="A139" s="15">
        <f>B136</f>
        <v>40</v>
      </c>
      <c r="B139" s="15">
        <v>42</v>
      </c>
      <c r="C139" s="15">
        <f t="shared" si="27"/>
        <v>2</v>
      </c>
      <c r="D139" s="15">
        <v>2</v>
      </c>
      <c r="E139" s="15">
        <f t="shared" si="28"/>
        <v>100</v>
      </c>
      <c r="F139" s="15">
        <v>2</v>
      </c>
      <c r="G139" s="15">
        <f t="shared" si="24"/>
        <v>42</v>
      </c>
      <c r="H139" s="15">
        <v>0.36</v>
      </c>
      <c r="I139" s="15">
        <f>H139*100/C139</f>
        <v>18</v>
      </c>
      <c r="J139" s="9" t="s">
        <v>60</v>
      </c>
      <c r="K139" s="9"/>
      <c r="L139" s="9" t="s">
        <v>104</v>
      </c>
      <c r="M139" s="8"/>
      <c r="N139" s="8"/>
    </row>
    <row r="140" spans="1:14" ht="15.75">
      <c r="D140" s="18"/>
      <c r="E140" s="18"/>
      <c r="I140" s="18"/>
    </row>
  </sheetData>
  <mergeCells count="122">
    <mergeCell ref="L127:L128"/>
    <mergeCell ref="M127:M128"/>
    <mergeCell ref="N127:N128"/>
    <mergeCell ref="A127:C127"/>
    <mergeCell ref="D127:D128"/>
    <mergeCell ref="E127:E128"/>
    <mergeCell ref="F127:F128"/>
    <mergeCell ref="G127:G128"/>
    <mergeCell ref="H127:H128"/>
    <mergeCell ref="I127:I128"/>
    <mergeCell ref="J127:J128"/>
    <mergeCell ref="K127:K128"/>
    <mergeCell ref="A88:C88"/>
    <mergeCell ref="D88:D89"/>
    <mergeCell ref="E88:E89"/>
    <mergeCell ref="F88:F89"/>
    <mergeCell ref="G88:G89"/>
    <mergeCell ref="H88:H89"/>
    <mergeCell ref="I88:I89"/>
    <mergeCell ref="J88:J89"/>
    <mergeCell ref="K88:K89"/>
    <mergeCell ref="L88:L89"/>
    <mergeCell ref="M88:M89"/>
    <mergeCell ref="G107:G108"/>
    <mergeCell ref="A66:N66"/>
    <mergeCell ref="A67:B67"/>
    <mergeCell ref="A46:B46"/>
    <mergeCell ref="A47:B47"/>
    <mergeCell ref="D70:D71"/>
    <mergeCell ref="E70:E71"/>
    <mergeCell ref="F70:F71"/>
    <mergeCell ref="H70:H71"/>
    <mergeCell ref="I70:I71"/>
    <mergeCell ref="N88:N89"/>
    <mergeCell ref="A68:B68"/>
    <mergeCell ref="A103:B103"/>
    <mergeCell ref="A104:B104"/>
    <mergeCell ref="A105:B105"/>
    <mergeCell ref="A69:B69"/>
    <mergeCell ref="A70:C70"/>
    <mergeCell ref="A102:N102"/>
    <mergeCell ref="A1:N1"/>
    <mergeCell ref="A3:B3"/>
    <mergeCell ref="A4:B4"/>
    <mergeCell ref="A5:B5"/>
    <mergeCell ref="A2:N2"/>
    <mergeCell ref="C4:D4"/>
    <mergeCell ref="C5:D5"/>
    <mergeCell ref="A6:B6"/>
    <mergeCell ref="A7:C7"/>
    <mergeCell ref="D7:D8"/>
    <mergeCell ref="E7:E8"/>
    <mergeCell ref="F7:F8"/>
    <mergeCell ref="C6:D6"/>
    <mergeCell ref="G7:G8"/>
    <mergeCell ref="G25:G26"/>
    <mergeCell ref="G49:G50"/>
    <mergeCell ref="G70:G71"/>
    <mergeCell ref="K49:K50"/>
    <mergeCell ref="L49:L50"/>
    <mergeCell ref="M49:M50"/>
    <mergeCell ref="N49:N50"/>
    <mergeCell ref="H7:H8"/>
    <mergeCell ref="I7:I8"/>
    <mergeCell ref="J7:J8"/>
    <mergeCell ref="K7:K8"/>
    <mergeCell ref="L7:L8"/>
    <mergeCell ref="M7:M8"/>
    <mergeCell ref="N7:N8"/>
    <mergeCell ref="A21:N21"/>
    <mergeCell ref="A24:B24"/>
    <mergeCell ref="A22:B22"/>
    <mergeCell ref="A23:B23"/>
    <mergeCell ref="A25:C25"/>
    <mergeCell ref="D25:D26"/>
    <mergeCell ref="E25:E26"/>
    <mergeCell ref="A106:B106"/>
    <mergeCell ref="A107:C107"/>
    <mergeCell ref="D107:D108"/>
    <mergeCell ref="E107:E108"/>
    <mergeCell ref="F107:F108"/>
    <mergeCell ref="C106:D106"/>
    <mergeCell ref="L25:L26"/>
    <mergeCell ref="M25:M26"/>
    <mergeCell ref="N25:N26"/>
    <mergeCell ref="A45:N45"/>
    <mergeCell ref="A48:B48"/>
    <mergeCell ref="F25:F26"/>
    <mergeCell ref="H25:H26"/>
    <mergeCell ref="I25:I26"/>
    <mergeCell ref="J25:J26"/>
    <mergeCell ref="K25:K26"/>
    <mergeCell ref="C48:D48"/>
    <mergeCell ref="A49:C49"/>
    <mergeCell ref="D49:D50"/>
    <mergeCell ref="E49:E50"/>
    <mergeCell ref="F49:F50"/>
    <mergeCell ref="H49:H50"/>
    <mergeCell ref="I49:I50"/>
    <mergeCell ref="J49:J50"/>
    <mergeCell ref="M107:M108"/>
    <mergeCell ref="N107:N108"/>
    <mergeCell ref="J70:J71"/>
    <mergeCell ref="K70:K71"/>
    <mergeCell ref="L70:L71"/>
    <mergeCell ref="M70:M71"/>
    <mergeCell ref="N70:N71"/>
    <mergeCell ref="H107:H108"/>
    <mergeCell ref="I107:I108"/>
    <mergeCell ref="J107:J108"/>
    <mergeCell ref="K107:K108"/>
    <mergeCell ref="L107:L108"/>
    <mergeCell ref="C67:D67"/>
    <mergeCell ref="C68:D68"/>
    <mergeCell ref="C69:D69"/>
    <mergeCell ref="C104:D104"/>
    <mergeCell ref="C105:D105"/>
    <mergeCell ref="C22:D22"/>
    <mergeCell ref="C23:D23"/>
    <mergeCell ref="C24:D24"/>
    <mergeCell ref="C46:D46"/>
    <mergeCell ref="C47:D47"/>
  </mergeCells>
  <printOptions horizontalCentered="1"/>
  <pageMargins left="0.39370078740157483" right="0.19685039370078741" top="1.36" bottom="0.74803149606299213" header="0.73" footer="0.31496062992125984"/>
  <pageSetup paperSize="9" scale="80" orientation="landscape" r:id="rId1"/>
  <headerFooter>
    <oddHeader>&amp;R&amp;G
ANNEXURE III-B/&amp;P</oddHeader>
  </headerFooter>
  <rowBreaks count="5" manualBreakCount="5">
    <brk id="19" max="16383" man="1"/>
    <brk id="43" max="16383" man="1"/>
    <brk id="64" max="16383" man="1"/>
    <brk id="100" max="16383" man="1"/>
    <brk id="125" max="1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11" sqref="D11"/>
    </sheetView>
  </sheetViews>
  <sheetFormatPr defaultRowHeight="15"/>
  <cols>
    <col min="1" max="2" width="13.7109375" customWidth="1"/>
    <col min="3" max="3" width="14.42578125" customWidth="1"/>
    <col min="4" max="4" width="18.28515625" customWidth="1"/>
    <col min="5" max="5" width="24.28515625" bestFit="1" customWidth="1"/>
  </cols>
  <sheetData>
    <row r="1" ht="42.4" customHeigh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piyush kalwani</dc:creator>
  <cp:lastModifiedBy>mecl</cp:lastModifiedBy>
  <cp:lastPrinted>2025-11-10T05:27:48Z</cp:lastPrinted>
  <dcterms:created xsi:type="dcterms:W3CDTF">2025-07-24T18:21:23Z</dcterms:created>
  <dcterms:modified xsi:type="dcterms:W3CDTF">2025-11-10T05:27:51Z</dcterms:modified>
</cp:coreProperties>
</file>